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165" windowWidth="12720" windowHeight="11460"/>
  </bookViews>
  <sheets>
    <sheet name="Отчет_лист 1" sheetId="1" r:id="rId1"/>
    <sheet name="Отчет_лист 2" sheetId="2" r:id="rId2"/>
  </sheets>
  <definedNames>
    <definedName name="sub_2001" localSheetId="0">'Отчет_лист 1'!#REF!</definedName>
    <definedName name="_xlnm.Print_Titles" localSheetId="0">'Отчет_лист 1'!$7:$8</definedName>
    <definedName name="_xlnm.Print_Titles" localSheetId="1">'Отчет_лист 2'!$2:$3</definedName>
    <definedName name="_xlnm.Print_Area" localSheetId="0">'Отчет_лист 1'!$A$2:$K$48</definedName>
    <definedName name="_xlnm.Print_Area" localSheetId="1">'Отчет_лист 2'!$A$1:$H$74</definedName>
  </definedNames>
  <calcPr calcId="145621" iterate="1"/>
</workbook>
</file>

<file path=xl/calcChain.xml><?xml version="1.0" encoding="utf-8"?>
<calcChain xmlns="http://schemas.openxmlformats.org/spreadsheetml/2006/main">
  <c r="H10" i="2" l="1"/>
  <c r="G9" i="2" l="1"/>
  <c r="I34" i="1"/>
  <c r="I22" i="1"/>
  <c r="I10" i="1"/>
  <c r="I9" i="1" s="1"/>
  <c r="H39" i="1"/>
  <c r="H35" i="1"/>
  <c r="H11" i="1"/>
  <c r="H17" i="2"/>
  <c r="H18" i="2"/>
  <c r="H19" i="2"/>
  <c r="G18" i="2"/>
  <c r="G19" i="2"/>
  <c r="G17" i="2"/>
  <c r="G27" i="1"/>
  <c r="G20" i="1"/>
  <c r="G16" i="1"/>
  <c r="I33" i="1"/>
  <c r="I29" i="1"/>
  <c r="E21" i="2" l="1"/>
  <c r="E22" i="2"/>
  <c r="E23" i="2"/>
  <c r="E25" i="2"/>
  <c r="E26" i="2"/>
  <c r="E27" i="2"/>
  <c r="E29" i="2"/>
  <c r="E30" i="2"/>
  <c r="E31" i="2"/>
  <c r="E9" i="2"/>
  <c r="E10" i="2"/>
  <c r="E13" i="2"/>
  <c r="E14" i="2"/>
  <c r="F66" i="2" l="1"/>
  <c r="H37" i="1"/>
  <c r="F43" i="1"/>
  <c r="G43" i="1"/>
  <c r="E59" i="2"/>
  <c r="E58" i="2"/>
  <c r="E56" i="2"/>
  <c r="E55" i="2"/>
  <c r="E53" i="2"/>
  <c r="E52" i="2"/>
  <c r="H41" i="2"/>
  <c r="H42" i="2"/>
  <c r="E42" i="2" s="1"/>
  <c r="F36" i="2"/>
  <c r="F40" i="2"/>
  <c r="H40" i="2" l="1"/>
  <c r="E40" i="2" s="1"/>
  <c r="E41" i="2"/>
  <c r="G38" i="2"/>
  <c r="H28" i="2" l="1"/>
  <c r="E28" i="2" s="1"/>
  <c r="G28" i="2"/>
  <c r="H22" i="1"/>
  <c r="G15" i="1"/>
  <c r="G14" i="1"/>
  <c r="F70" i="2"/>
  <c r="F73" i="2"/>
  <c r="F69" i="2"/>
  <c r="F65" i="2" s="1"/>
  <c r="F74" i="2"/>
  <c r="F72" i="2"/>
  <c r="F68" i="2"/>
  <c r="F64" i="2" l="1"/>
  <c r="K27" i="1"/>
  <c r="J27" i="1"/>
  <c r="F67" i="2"/>
  <c r="F71" i="2"/>
  <c r="F63" i="2"/>
  <c r="H29" i="1" l="1"/>
  <c r="H57" i="2"/>
  <c r="E57" i="2" s="1"/>
  <c r="G57" i="2"/>
  <c r="H49" i="2"/>
  <c r="E49" i="2" s="1"/>
  <c r="H50" i="2"/>
  <c r="E50" i="2" s="1"/>
  <c r="G50" i="2"/>
  <c r="G62" i="2" s="1"/>
  <c r="G49" i="2"/>
  <c r="H51" i="2"/>
  <c r="E51" i="2" s="1"/>
  <c r="G51" i="2"/>
  <c r="H54" i="2"/>
  <c r="E54" i="2" s="1"/>
  <c r="G54" i="2"/>
  <c r="H34" i="1"/>
  <c r="H33" i="1" s="1"/>
  <c r="H45" i="2"/>
  <c r="G45" i="2"/>
  <c r="G46" i="2" s="1"/>
  <c r="H46" i="2" l="1"/>
  <c r="E46" i="2" s="1"/>
  <c r="E45" i="2"/>
  <c r="H73" i="2"/>
  <c r="E73" i="2" s="1"/>
  <c r="H72" i="2"/>
  <c r="K29" i="1"/>
  <c r="H62" i="2"/>
  <c r="E62" i="2" s="1"/>
  <c r="H61" i="2"/>
  <c r="E61" i="2" s="1"/>
  <c r="J29" i="1"/>
  <c r="G48" i="2"/>
  <c r="G61" i="2"/>
  <c r="G60" i="2" s="1"/>
  <c r="G42" i="2"/>
  <c r="G73" i="2" s="1"/>
  <c r="G41" i="2"/>
  <c r="E19" i="2"/>
  <c r="E18" i="2"/>
  <c r="E17" i="2"/>
  <c r="G39" i="2"/>
  <c r="H24" i="2"/>
  <c r="E24" i="2" s="1"/>
  <c r="G24" i="2"/>
  <c r="H20" i="2"/>
  <c r="E20" i="2" s="1"/>
  <c r="G20" i="2"/>
  <c r="G72" i="2" l="1"/>
  <c r="G71" i="2" s="1"/>
  <c r="G40" i="2"/>
  <c r="H71" i="2"/>
  <c r="E71" i="2" s="1"/>
  <c r="E72" i="2"/>
  <c r="H38" i="2"/>
  <c r="E38" i="2" s="1"/>
  <c r="H39" i="2"/>
  <c r="E39" i="2" s="1"/>
  <c r="G34" i="2"/>
  <c r="G69" i="2"/>
  <c r="G65" i="2" s="1"/>
  <c r="G35" i="2"/>
  <c r="G70" i="2"/>
  <c r="H7" i="2"/>
  <c r="E7" i="2" s="1"/>
  <c r="H11" i="2"/>
  <c r="E11" i="2" s="1"/>
  <c r="G11" i="2"/>
  <c r="G37" i="2" s="1"/>
  <c r="G36" i="2" s="1"/>
  <c r="H8" i="2"/>
  <c r="E8" i="2" s="1"/>
  <c r="H12" i="2"/>
  <c r="E12" i="2" s="1"/>
  <c r="H15" i="2"/>
  <c r="E15" i="2" s="1"/>
  <c r="G15" i="2"/>
  <c r="G43" i="2" s="1"/>
  <c r="G7" i="2"/>
  <c r="G37" i="1"/>
  <c r="G35" i="1"/>
  <c r="I46" i="1" l="1"/>
  <c r="H35" i="2"/>
  <c r="E35" i="2" s="1"/>
  <c r="H34" i="2"/>
  <c r="E34" i="2" s="1"/>
  <c r="H69" i="2"/>
  <c r="E69" i="2" s="1"/>
  <c r="G68" i="2"/>
  <c r="G67" i="2" s="1"/>
  <c r="H43" i="2"/>
  <c r="E43" i="2" s="1"/>
  <c r="H37" i="2"/>
  <c r="E37" i="2" s="1"/>
  <c r="H70" i="2"/>
  <c r="E70" i="2" s="1"/>
  <c r="H48" i="2"/>
  <c r="E48" i="2" s="1"/>
  <c r="H5" i="2"/>
  <c r="E5" i="2" s="1"/>
  <c r="H16" i="2"/>
  <c r="E16" i="2" s="1"/>
  <c r="G33" i="2"/>
  <c r="G74" i="2"/>
  <c r="G64" i="2" s="1"/>
  <c r="G63" i="2" s="1"/>
  <c r="H6" i="2"/>
  <c r="E6" i="2" s="1"/>
  <c r="G6" i="2"/>
  <c r="G12" i="2"/>
  <c r="G8" i="2"/>
  <c r="G12" i="1"/>
  <c r="G13" i="1"/>
  <c r="A4" i="2"/>
  <c r="H65" i="2" l="1"/>
  <c r="E65" i="2" s="1"/>
  <c r="H36" i="2"/>
  <c r="E36" i="2" s="1"/>
  <c r="H33" i="2"/>
  <c r="E33" i="2" s="1"/>
  <c r="H68" i="2"/>
  <c r="H74" i="2"/>
  <c r="E74" i="2" s="1"/>
  <c r="K33" i="1"/>
  <c r="J33" i="1"/>
  <c r="H60" i="2"/>
  <c r="E60" i="2" s="1"/>
  <c r="J22" i="1"/>
  <c r="G16" i="2"/>
  <c r="K11" i="1"/>
  <c r="J11" i="1"/>
  <c r="H10" i="1"/>
  <c r="K22" i="1"/>
  <c r="E68" i="2" l="1"/>
  <c r="H67" i="2"/>
  <c r="E67" i="2" s="1"/>
  <c r="H64" i="2"/>
  <c r="E64" i="2" s="1"/>
  <c r="H32" i="2"/>
  <c r="E32" i="2" s="1"/>
  <c r="H9" i="1"/>
  <c r="G5" i="2"/>
  <c r="G32" i="1"/>
  <c r="G31" i="1"/>
  <c r="H63" i="2" l="1"/>
  <c r="E63" i="2" s="1"/>
  <c r="H66" i="2"/>
  <c r="E66" i="2" s="1"/>
  <c r="G32" i="2"/>
  <c r="G66" i="2" s="1"/>
  <c r="K9" i="1"/>
  <c r="J9" i="1"/>
  <c r="H46" i="1"/>
  <c r="K35" i="1" l="1"/>
  <c r="J35" i="1"/>
  <c r="K39" i="1" l="1"/>
  <c r="J39" i="1"/>
  <c r="K37" i="1"/>
  <c r="J37" i="1"/>
  <c r="F44" i="1" l="1"/>
  <c r="F45" i="1"/>
  <c r="G45" i="1" l="1"/>
  <c r="G44" i="1"/>
  <c r="G42" i="1"/>
  <c r="F42" i="1"/>
  <c r="F46" i="1" s="1"/>
  <c r="G39" i="1"/>
  <c r="K34" i="1" l="1"/>
  <c r="J34" i="1"/>
  <c r="K10" i="1" l="1"/>
  <c r="J10" i="1"/>
  <c r="J46" i="1" l="1"/>
  <c r="K30" i="1"/>
  <c r="J30" i="1"/>
  <c r="K47" i="1"/>
  <c r="I47" i="1"/>
  <c r="J47" i="1" s="1"/>
  <c r="E48" i="1" s="1"/>
  <c r="F48" i="1" s="1"/>
  <c r="K46" i="1" l="1"/>
</calcChain>
</file>

<file path=xl/sharedStrings.xml><?xml version="1.0" encoding="utf-8"?>
<sst xmlns="http://schemas.openxmlformats.org/spreadsheetml/2006/main" count="310" uniqueCount="102">
  <si>
    <t>ОТЧЕТ</t>
  </si>
  <si>
    <t>№ п/п</t>
  </si>
  <si>
    <t>Плановое значение целевого показателя (индикатора)</t>
  </si>
  <si>
    <t>Фактическое значение целевого показателя (индикатора)</t>
  </si>
  <si>
    <t>Итого:</t>
  </si>
  <si>
    <t>-</t>
  </si>
  <si>
    <t>КОМИТЕТ ПО ФИЗИЧЕСКОЙ КУЛЬТУРЕ И СПОРТУ АДМИНИСТРАЦИИ ГОРОДА ОРЕНБУРГА</t>
  </si>
  <si>
    <t>1.</t>
  </si>
  <si>
    <t>2.</t>
  </si>
  <si>
    <t>всего:</t>
  </si>
  <si>
    <t>ед.</t>
  </si>
  <si>
    <t>1.1.</t>
  </si>
  <si>
    <t>1.2.</t>
  </si>
  <si>
    <t>1.3.</t>
  </si>
  <si>
    <t>2.1.</t>
  </si>
  <si>
    <t>2.2.</t>
  </si>
  <si>
    <t>3.</t>
  </si>
  <si>
    <t>Источник финансирования</t>
  </si>
  <si>
    <t>Общий объем  расходов</t>
  </si>
  <si>
    <t>бюджет города</t>
  </si>
  <si>
    <t>Ед.
изм.</t>
  </si>
  <si>
    <t>5.</t>
  </si>
  <si>
    <t>чел.</t>
  </si>
  <si>
    <t>%</t>
  </si>
  <si>
    <t>4.</t>
  </si>
  <si>
    <t>САО</t>
  </si>
  <si>
    <t>1.4.</t>
  </si>
  <si>
    <t>областной бюджет</t>
  </si>
  <si>
    <r>
      <t>Эффективность реализации программы в целом (Э</t>
    </r>
    <r>
      <rPr>
        <b/>
        <i/>
        <vertAlign val="subscript"/>
        <sz val="14"/>
        <rFont val="Times New Roman"/>
        <family val="1"/>
        <charset val="204"/>
      </rPr>
      <t>Пр</t>
    </r>
    <r>
      <rPr>
        <b/>
        <sz val="14"/>
        <rFont val="Times New Roman"/>
        <family val="1"/>
        <charset val="204"/>
      </rPr>
      <t>), %</t>
    </r>
  </si>
  <si>
    <t>УСДХ</t>
  </si>
  <si>
    <t>Таблица 2. Фактический объем финансирования расходов на реализацию муниципальной программы</t>
  </si>
  <si>
    <t>Таблица 1.  Оценка эффективности реализации программы</t>
  </si>
  <si>
    <t>Наименование основного мероприятия, 
целевого показателя (индикатора)</t>
  </si>
  <si>
    <t>Уровень достижения целевого показателя (индикатора) конечного результата, %
гр. 5 / гр. 4</t>
  </si>
  <si>
    <t>Абсолютное отклонение значений целевых показателей (индикаторов),
гр. 5 - гр. 4</t>
  </si>
  <si>
    <t>Плановый объем расходов,
тыс. руб.</t>
  </si>
  <si>
    <t>Уровень освоения финансовых средств, %,
гр. 9/гр. 8</t>
  </si>
  <si>
    <t>Абсолютное отклонение в объемах расходов,
тыс. руб.
(гр. 9 - гр. 8)</t>
  </si>
  <si>
    <t xml:space="preserve">Наименование основного мероприятия                         </t>
  </si>
  <si>
    <t>Ответственный исполнитель, соисполнитель</t>
  </si>
  <si>
    <t>Целевые показатели (индикаторы) конечного результата:</t>
  </si>
  <si>
    <t>Задача 1. Развитие спортивной инфраструктуры</t>
  </si>
  <si>
    <t>всего</t>
  </si>
  <si>
    <t>АСО</t>
  </si>
  <si>
    <t xml:space="preserve">Основное мероприятие «Реализация регионального проекта «Спорт – норма жизни» </t>
  </si>
  <si>
    <t>КФКиС, учреждения, подведомственные КФКиС</t>
  </si>
  <si>
    <t>Задача 2. Популяризация физической культуры и спорта среди различных групп населения города Оренбурга</t>
  </si>
  <si>
    <t>Задача 3. Осуществление управленческих функций в области физической культуры и спорта</t>
  </si>
  <si>
    <t>Основное мероприятие «Обеспечение деятельности учреждений, подведомственных КФКиС»</t>
  </si>
  <si>
    <t>4.1.</t>
  </si>
  <si>
    <t>4.2.</t>
  </si>
  <si>
    <t>Основное мероприятие «Строительство объектов спорта, укрепление материально-технической базы муниципальных спортивных учреждений»</t>
  </si>
  <si>
    <t>количество объектов спорта, введенных в эксплуатацию</t>
  </si>
  <si>
    <t>количество объектов спорта, в отношении которых проведен капитальный и текущий ремонт</t>
  </si>
  <si>
    <t>количество футбольных полей, соответствующих требованиям к устройству и эксплуатации футбольных полей с искусственным покрытием</t>
  </si>
  <si>
    <t>материально-техническое обеспечение учреждений, подведомственных КФКиС, реконструкция, капитальный и текущий ремонт зданий, помещений, спортивных сооружений, спортивных залов и прочих объектов инфраструктуры, включая сметные и проектно-изыскательские работы, экспертные, ремонтные, монтажные, строительные работы, работы по реконструкции, благоустройству, приобретение строительных материалов и прочие сопутствующие расходы, аудит технических конструкций, приобретение спортивного инвентаря и оборудования, прочие приобретения и расходы, необходимые для функционирования учреждений (доставка, установка, пусконаладочные работы и прочие расходы по доведению до состояния пригодного к эксплуатации)</t>
  </si>
  <si>
    <t xml:space="preserve">количество учреждений, подведомственных КФКиС, обеспеченных инвентарем и оборудованием, в том числе в соответствии с федеральными стандартами спортивной подготовки
</t>
  </si>
  <si>
    <t>количество обустроенных спортивных площадок</t>
  </si>
  <si>
    <t>обустройство спортивной площадки по пр-кту Победы, д. № 166, 168</t>
  </si>
  <si>
    <t>выполнение работ по вводу в эксплуатацию объекта «Центр восточных единоборств»</t>
  </si>
  <si>
    <t>выполнение работ по вводу в эксплуатацию детского оздоровительного лагеря «Искра»: строительство, реконструкция, капитальный и текущий ремонт зданий, помещений, спортивных сооружений, спортивных залов и прочих объектов инфраструктуры, включая сметные и проектно-изыскательские работы, экспертные, ремонтные, монтажные, строительные работы, работы по реконструкции, благоустройству, приобретение строительных материалов и прочие сопутствующие расходы, аудит технических конструкций, приобретение спортивного инвентаря и оборудования, прочие приобретения, необходимые для функционирования учреждения</t>
  </si>
  <si>
    <t>закупка комплекта искусственного покрытия для футбольного поля 
для спортивной школы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</si>
  <si>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Федерации: приобретение спортивного инвентаря, оборудования, спортивной экипировки в рамках реализации программ по спортивной подготовке в соответствии с федеральными стандартами спортивной подготовки по базовым олимпийским видам спорта</t>
  </si>
  <si>
    <t>количество поставленных комплектов искусственных покрытий для футбольных полей для спортивных школ в рамках реализации федеральной целевой программы «Развитие физической культуры и спорта в Российской Федерации на 2016–2020 годы»</t>
  </si>
  <si>
    <t>количество учреждений, подведомственных КФКиС, получивших субсидию на государственную поддержку спортивных организаций, осуществляющих подготовку спортивного резерва для сборных команд Российской Федерации</t>
  </si>
  <si>
    <t>Основное мероприятие «Организация проведения физкультурных мероприятий и спортивных мероприятий в городе Оренбурге, обеспечение подготовки и участия спортсменов города Оренбурга в официальных спортивных соревнованиях различного уровня»</t>
  </si>
  <si>
    <t>количество проведенных физкультурных мероприятий и спортивных мероприятий среди различных категорий населения города Оренбурга</t>
  </si>
  <si>
    <t>количество официальных спортивных мероприятий и физкультурных мероприятий,</t>
  </si>
  <si>
    <t>3.1.</t>
  </si>
  <si>
    <t>3.2.</t>
  </si>
  <si>
    <t>обеспечение деятельности спортивных учреждений, подведомственных КФКиС</t>
  </si>
  <si>
    <t>число лиц, прошедших спортивную подготовку в муниципальных спортивных школах и муниципальных спортивных школах олимпийского резерва</t>
  </si>
  <si>
    <t>организация и обеспечение бухгалтерского и информацион-ного сопровождения деятельности учреждений, подведомственных КФКиС</t>
  </si>
  <si>
    <t>количество учреждений, подведомственных КФКиС, получивших бухгалтерское и информационное сопровождение</t>
  </si>
  <si>
    <t>Основное мероприятие «Обеспечение деятельности КФКиС по исполнению муниципальных функций в целях обеспечения реализации предусмотренных законодательством Российской Федерации полномочий органов местного самоуправления в области ФКиС»</t>
  </si>
  <si>
    <t>количество финансируемых отраслевых (функциональных) органов Администрации города Оренбурга, исполняющих муниципальные функции в целях обеспечения реализации предусмотренных законодательством Российской Федерации полномочий органов местного самоуправления в области ФКиС</t>
  </si>
  <si>
    <t>5.1.</t>
  </si>
  <si>
    <t>Количество призовых мест, занятых спортсменами города Оренбурга на соревнованиях областного, всероссийского и международного уровней</t>
  </si>
  <si>
    <t>Доля населения города Оренбурга, систематически занимающегося физической культурой и спортом, в общей численности населения города в возрасте от 3 до 79 лет</t>
  </si>
  <si>
    <t>Доля лиц, прошедших спортивную подготовку, в запланированном показателе общей численности лиц, прошедших спортивную подготовку, по утвержденным муниципальным заданиям</t>
  </si>
  <si>
    <t>2020
факт</t>
  </si>
  <si>
    <t>КФКиС,
учреждения, подведомственные КФКиС</t>
  </si>
  <si>
    <t>Итого по задаче 1:</t>
  </si>
  <si>
    <t>федеральный бюджет</t>
  </si>
  <si>
    <t>Итого по задаче 2:</t>
  </si>
  <si>
    <t>КФКиС, 
учреждения, подведомственные КФКиС</t>
  </si>
  <si>
    <t>КФКиС,
учреждения, подведомственные КФКиС, АСО, УСДХ</t>
  </si>
  <si>
    <t>Итого по задаче 3:</t>
  </si>
  <si>
    <t>Всего по программе, в т.ч. по исполнителям и источникам финансирования:</t>
  </si>
  <si>
    <t>о ходе реализации в 2021 году муниципальной программы "Спортивный Оренбург"</t>
  </si>
  <si>
    <t>2021
план</t>
  </si>
  <si>
    <t>2021
факт</t>
  </si>
  <si>
    <t>количество учреждений, подведомственных КФКиС, обеспеченных оборудованием для подготовки к тестированию и выполнения нормативов в соответствии со Всероссийским физкультурно-спортивным комплексом «Готов к труду и обороне»</t>
  </si>
  <si>
    <t>2.3.</t>
  </si>
  <si>
    <t>закупка спортивно-технологического оборудования, в том числе его установка, укладка или другие необходимые способы монтажа, для создания или модернизации футбольных полей с искусственным покрытием</t>
  </si>
  <si>
    <t>количество поставленных и смонтированных комплектов спортивно-технологического оборудования</t>
  </si>
  <si>
    <t>Уровень обеспеченности граждан спортивными сооружениями, исходя из единовременной пропускной способности</t>
  </si>
  <si>
    <t>Лимит бюджетных обязательств (ЛБО), утв. ГРБС на 31.12.2021</t>
  </si>
  <si>
    <t>Ответственный исполнитель:</t>
  </si>
  <si>
    <t>Фактический объем расходов на реализацию мероприятий программы по годам (тыс.руб.), в т.ч.:</t>
  </si>
  <si>
    <t>в ред. ПАГ от 24.01.2022 №83-п (к решению ОГС от 23.12.2021 №180)</t>
  </si>
  <si>
    <t>Фактический 
объем 
расходов,
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</si>
</sst>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%"/>
    <numFmt numFmtId="165" formatCode="#,##0.0"/>
    <numFmt numFmtId="166" formatCode="0.0"/>
    <numFmt numFmtId="167" formatCode="#,##0.00000"/>
    <numFmt numFmtId="168" formatCode="#,##0.0000"/>
    <numFmt numFmtId="169" formatCode="#,##0.00000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name val="Calibri"/>
      <family val="2"/>
    </font>
    <font>
      <sz val="12"/>
      <name val="Calibri"/>
      <family val="2"/>
    </font>
    <font>
      <sz val="8"/>
      <name val="Calibri"/>
      <family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vertAlign val="subscript"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4">
    <xf numFmtId="0" fontId="0" fillId="0" borderId="0" xfId="0"/>
    <xf numFmtId="0" fontId="4" fillId="2" borderId="0" xfId="0" applyFont="1" applyFill="1" applyBorder="1"/>
    <xf numFmtId="0" fontId="4" fillId="2" borderId="0" xfId="0" applyFont="1" applyFill="1" applyBorder="1" applyAlignment="1">
      <alignment vertical="top"/>
    </xf>
    <xf numFmtId="165" fontId="6" fillId="2" borderId="1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left" vertical="top"/>
    </xf>
    <xf numFmtId="0" fontId="7" fillId="2" borderId="0" xfId="0" applyFont="1" applyFill="1" applyAlignment="1" applyProtection="1">
      <alignment horizontal="center" vertical="top"/>
      <protection hidden="1"/>
    </xf>
    <xf numFmtId="164" fontId="8" fillId="2" borderId="1" xfId="1" applyNumberFormat="1" applyFont="1" applyFill="1" applyBorder="1" applyAlignment="1" applyProtection="1">
      <alignment horizontal="center" vertical="top" wrapText="1"/>
      <protection hidden="1"/>
    </xf>
    <xf numFmtId="0" fontId="7" fillId="2" borderId="0" xfId="0" applyFont="1" applyFill="1" applyAlignment="1" applyProtection="1">
      <alignment horizontal="left" vertical="top"/>
      <protection hidden="1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>
      <alignment horizontal="center" vertical="top"/>
    </xf>
    <xf numFmtId="0" fontId="8" fillId="2" borderId="0" xfId="0" applyFont="1" applyFill="1"/>
    <xf numFmtId="164" fontId="8" fillId="2" borderId="1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/>
    <xf numFmtId="0" fontId="7" fillId="2" borderId="0" xfId="0" applyFont="1" applyFill="1"/>
    <xf numFmtId="0" fontId="2" fillId="2" borderId="0" xfId="0" applyFont="1" applyFill="1" applyAlignment="1" applyProtection="1">
      <alignment vertical="top"/>
      <protection hidden="1"/>
    </xf>
    <xf numFmtId="0" fontId="7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/>
    </xf>
    <xf numFmtId="164" fontId="7" fillId="2" borderId="1" xfId="1" applyNumberFormat="1" applyFont="1" applyFill="1" applyBorder="1" applyAlignment="1" applyProtection="1">
      <alignment horizontal="center" vertical="top" wrapText="1"/>
      <protection hidden="1"/>
    </xf>
    <xf numFmtId="16" fontId="7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top" wrapText="1" indent="1"/>
      <protection hidden="1"/>
    </xf>
    <xf numFmtId="0" fontId="7" fillId="2" borderId="0" xfId="0" applyFont="1" applyFill="1" applyAlignment="1">
      <alignment horizontal="center" vertical="center"/>
    </xf>
    <xf numFmtId="165" fontId="2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7" fillId="2" borderId="0" xfId="0" applyNumberFormat="1" applyFont="1" applyFill="1" applyAlignment="1">
      <alignment horizontal="left" vertical="top"/>
    </xf>
    <xf numFmtId="3" fontId="7" fillId="2" borderId="1" xfId="0" applyNumberFormat="1" applyFont="1" applyFill="1" applyBorder="1" applyAlignment="1" applyProtection="1">
      <alignment horizontal="center" vertical="top" wrapText="1"/>
      <protection hidden="1"/>
    </xf>
    <xf numFmtId="0" fontId="7" fillId="2" borderId="0" xfId="0" applyFont="1" applyFill="1" applyAlignment="1" applyProtection="1">
      <alignment horizontal="left" vertical="center"/>
      <protection hidden="1"/>
    </xf>
    <xf numFmtId="0" fontId="13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top" wrapText="1"/>
      <protection hidden="1"/>
    </xf>
    <xf numFmtId="165" fontId="2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 applyProtection="1">
      <alignment horizontal="left" vertical="top" wrapText="1" indent="1"/>
      <protection hidden="1"/>
    </xf>
    <xf numFmtId="0" fontId="6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vertical="top" wrapText="1" indent="1"/>
      <protection hidden="1"/>
    </xf>
    <xf numFmtId="0" fontId="6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top" wrapText="1" indent="1"/>
    </xf>
    <xf numFmtId="0" fontId="2" fillId="2" borderId="1" xfId="0" applyFont="1" applyFill="1" applyBorder="1" applyAlignment="1" applyProtection="1">
      <alignment horizontal="left" vertical="top" wrapText="1" indent="1"/>
      <protection hidden="1"/>
    </xf>
    <xf numFmtId="0" fontId="6" fillId="0" borderId="1" xfId="0" applyFont="1" applyBorder="1" applyAlignment="1">
      <alignment horizontal="left" vertical="top" wrapText="1" indent="1"/>
    </xf>
    <xf numFmtId="0" fontId="6" fillId="0" borderId="3" xfId="0" applyFont="1" applyBorder="1" applyAlignment="1">
      <alignment horizontal="left" vertical="center" wrapText="1" indent="1"/>
    </xf>
    <xf numFmtId="0" fontId="2" fillId="2" borderId="3" xfId="0" applyFont="1" applyFill="1" applyBorder="1" applyAlignment="1" applyProtection="1">
      <alignment horizontal="left" vertical="top" wrapText="1" indent="1"/>
      <protection hidden="1"/>
    </xf>
    <xf numFmtId="0" fontId="2" fillId="2" borderId="1" xfId="0" applyFont="1" applyFill="1" applyBorder="1" applyAlignment="1" applyProtection="1">
      <alignment vertical="top" wrapText="1"/>
      <protection hidden="1"/>
    </xf>
    <xf numFmtId="0" fontId="7" fillId="2" borderId="1" xfId="0" applyFont="1" applyFill="1" applyBorder="1" applyAlignment="1" applyProtection="1">
      <alignment horizontal="center" vertical="top" wrapText="1"/>
      <protection hidden="1"/>
    </xf>
    <xf numFmtId="0" fontId="8" fillId="2" borderId="0" xfId="0" applyFont="1" applyFill="1" applyAlignment="1">
      <alignment horizontal="left" vertical="top"/>
    </xf>
    <xf numFmtId="0" fontId="2" fillId="2" borderId="1" xfId="0" applyFont="1" applyFill="1" applyBorder="1" applyAlignment="1" applyProtection="1">
      <alignment horizontal="center" vertical="top" wrapText="1"/>
      <protection hidden="1"/>
    </xf>
    <xf numFmtId="165" fontId="2" fillId="2" borderId="1" xfId="0" applyNumberFormat="1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 applyProtection="1">
      <alignment horizontal="right" vertical="top" wrapText="1"/>
      <protection locked="0"/>
    </xf>
    <xf numFmtId="4" fontId="8" fillId="2" borderId="1" xfId="0" applyNumberFormat="1" applyFont="1" applyFill="1" applyBorder="1" applyAlignment="1">
      <alignment horizontal="right" vertical="top" wrapText="1"/>
    </xf>
    <xf numFmtId="4" fontId="8" fillId="2" borderId="1" xfId="1" applyNumberFormat="1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4" fontId="7" fillId="2" borderId="1" xfId="1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 applyProtection="1">
      <alignment horizontal="center" vertical="top" wrapText="1"/>
      <protection hidden="1"/>
    </xf>
    <xf numFmtId="4" fontId="7" fillId="2" borderId="1" xfId="0" applyNumberFormat="1" applyFont="1" applyFill="1" applyBorder="1" applyAlignment="1">
      <alignment horizontal="center" vertical="top" wrapText="1"/>
    </xf>
    <xf numFmtId="4" fontId="7" fillId="2" borderId="1" xfId="1" applyNumberFormat="1" applyFont="1" applyFill="1" applyBorder="1" applyAlignment="1">
      <alignment horizontal="center" vertical="center" wrapText="1"/>
    </xf>
    <xf numFmtId="167" fontId="7" fillId="2" borderId="0" xfId="0" applyNumberFormat="1" applyFont="1" applyFill="1" applyAlignment="1" applyProtection="1">
      <alignment horizontal="left" vertical="top"/>
      <protection hidden="1"/>
    </xf>
    <xf numFmtId="0" fontId="7" fillId="2" borderId="1" xfId="0" applyFont="1" applyFill="1" applyBorder="1" applyAlignment="1">
      <alignment horizontal="left" vertical="top" wrapText="1" indent="1"/>
    </xf>
    <xf numFmtId="4" fontId="2" fillId="2" borderId="1" xfId="0" applyNumberFormat="1" applyFont="1" applyFill="1" applyBorder="1" applyAlignment="1">
      <alignment horizontal="right" vertical="top" wrapText="1"/>
    </xf>
    <xf numFmtId="3" fontId="7" fillId="2" borderId="1" xfId="0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 applyProtection="1">
      <alignment horizontal="center" vertical="center" wrapText="1"/>
      <protection hidden="1"/>
    </xf>
    <xf numFmtId="165" fontId="7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164" fontId="7" fillId="2" borderId="1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top" wrapText="1"/>
      <protection hidden="1"/>
    </xf>
    <xf numFmtId="165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vertical="top" wrapText="1" indent="1"/>
      <protection hidden="1"/>
    </xf>
    <xf numFmtId="0" fontId="7" fillId="2" borderId="1" xfId="0" applyFont="1" applyFill="1" applyBorder="1" applyAlignment="1" applyProtection="1">
      <alignment horizontal="center" vertical="top"/>
      <protection hidden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3" fontId="7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top"/>
    </xf>
    <xf numFmtId="0" fontId="7" fillId="2" borderId="2" xfId="0" applyFont="1" applyFill="1" applyBorder="1" applyAlignment="1" applyProtection="1">
      <alignment horizontal="left" vertical="top" wrapText="1" indent="1"/>
      <protection hidden="1"/>
    </xf>
    <xf numFmtId="0" fontId="7" fillId="2" borderId="6" xfId="0" applyFont="1" applyFill="1" applyBorder="1" applyAlignment="1" applyProtection="1">
      <alignment horizontal="center" vertical="top" wrapText="1"/>
      <protection hidden="1"/>
    </xf>
    <xf numFmtId="0" fontId="7" fillId="2" borderId="5" xfId="0" applyFont="1" applyFill="1" applyBorder="1" applyAlignment="1" applyProtection="1">
      <alignment horizontal="center" vertical="top" wrapText="1"/>
      <protection hidden="1"/>
    </xf>
    <xf numFmtId="0" fontId="7" fillId="2" borderId="7" xfId="0" applyFont="1" applyFill="1" applyBorder="1" applyAlignment="1" applyProtection="1">
      <alignment horizontal="center" vertical="top" wrapText="1"/>
      <protection hidden="1"/>
    </xf>
    <xf numFmtId="169" fontId="7" fillId="2" borderId="0" xfId="0" applyNumberFormat="1" applyFont="1" applyFill="1" applyAlignment="1">
      <alignment horizontal="right" vertical="top"/>
    </xf>
    <xf numFmtId="168" fontId="2" fillId="2" borderId="1" xfId="0" applyNumberFormat="1" applyFont="1" applyFill="1" applyBorder="1" applyAlignment="1">
      <alignment horizontal="right" vertical="top" wrapText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3" fontId="7" fillId="2" borderId="6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 wrapText="1"/>
      <protection hidden="1"/>
    </xf>
    <xf numFmtId="0" fontId="7" fillId="2" borderId="5" xfId="0" applyFont="1" applyFill="1" applyBorder="1" applyAlignment="1" applyProtection="1">
      <alignment horizontal="center" vertical="center" wrapText="1"/>
      <protection hidden="1"/>
    </xf>
    <xf numFmtId="3" fontId="7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/>
    </xf>
    <xf numFmtId="0" fontId="14" fillId="2" borderId="0" xfId="0" applyFont="1" applyFill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 applyProtection="1">
      <alignment horizontal="center" vertical="center" wrapText="1"/>
      <protection hidden="1"/>
    </xf>
    <xf numFmtId="165" fontId="7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top" wrapText="1"/>
      <protection hidden="1"/>
    </xf>
    <xf numFmtId="0" fontId="7" fillId="2" borderId="1" xfId="0" applyFont="1" applyFill="1" applyBorder="1" applyAlignment="1" applyProtection="1">
      <alignment horizontal="left" vertical="top" wrapText="1"/>
      <protection hidden="1"/>
    </xf>
    <xf numFmtId="0" fontId="8" fillId="2" borderId="1" xfId="0" applyFont="1" applyFill="1" applyBorder="1" applyAlignment="1">
      <alignment horizontal="left" vertical="center" wrapText="1"/>
    </xf>
    <xf numFmtId="166" fontId="8" fillId="2" borderId="1" xfId="1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/>
    </xf>
    <xf numFmtId="0" fontId="10" fillId="2" borderId="1" xfId="0" applyFont="1" applyFill="1" applyBorder="1" applyAlignment="1" applyProtection="1">
      <alignment horizontal="center" vertical="top" wrapText="1"/>
      <protection hidden="1"/>
    </xf>
    <xf numFmtId="0" fontId="12" fillId="0" borderId="1" xfId="0" applyFont="1" applyBorder="1" applyAlignment="1">
      <alignment horizontal="left" vertical="top" wrapText="1" indent="1"/>
    </xf>
    <xf numFmtId="0" fontId="11" fillId="0" borderId="1" xfId="0" applyFont="1" applyBorder="1" applyAlignment="1">
      <alignment horizontal="left" vertical="top" wrapText="1" indent="1"/>
    </xf>
    <xf numFmtId="0" fontId="10" fillId="2" borderId="1" xfId="0" applyFont="1" applyFill="1" applyBorder="1" applyAlignment="1" applyProtection="1">
      <alignment horizontal="left" vertical="top" wrapText="1" indent="1"/>
      <protection hidden="1"/>
    </xf>
    <xf numFmtId="0" fontId="2" fillId="2" borderId="1" xfId="0" applyFont="1" applyFill="1" applyBorder="1" applyAlignment="1" applyProtection="1">
      <alignment horizontal="left" vertical="top" wrapText="1" indent="1"/>
      <protection hidden="1"/>
    </xf>
    <xf numFmtId="0" fontId="2" fillId="2" borderId="1" xfId="0" applyFont="1" applyFill="1" applyBorder="1" applyAlignment="1" applyProtection="1">
      <alignment horizontal="center" vertical="top" wrapText="1"/>
      <protection hidden="1"/>
    </xf>
    <xf numFmtId="0" fontId="6" fillId="0" borderId="1" xfId="0" applyFont="1" applyBorder="1" applyAlignment="1">
      <alignment horizontal="left" vertical="top" wrapText="1" indent="1"/>
    </xf>
    <xf numFmtId="0" fontId="12" fillId="0" borderId="1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horizontal="left" vertical="top" wrapText="1" indent="1"/>
      <protection hidden="1"/>
    </xf>
    <xf numFmtId="0" fontId="2" fillId="2" borderId="7" xfId="0" applyFont="1" applyFill="1" applyBorder="1" applyAlignment="1" applyProtection="1">
      <alignment horizontal="left" vertical="top" wrapText="1" indent="1"/>
      <protection hidden="1"/>
    </xf>
    <xf numFmtId="0" fontId="2" fillId="2" borderId="5" xfId="0" applyFont="1" applyFill="1" applyBorder="1" applyAlignment="1" applyProtection="1">
      <alignment horizontal="left" vertical="top" wrapText="1" indent="1"/>
      <protection hidden="1"/>
    </xf>
    <xf numFmtId="0" fontId="7" fillId="2" borderId="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horizontal="center" vertical="top" wrapText="1"/>
      <protection hidden="1"/>
    </xf>
    <xf numFmtId="0" fontId="2" fillId="2" borderId="7" xfId="0" applyFont="1" applyFill="1" applyBorder="1" applyAlignment="1" applyProtection="1">
      <alignment horizontal="center" vertical="top" wrapText="1"/>
      <protection hidden="1"/>
    </xf>
    <xf numFmtId="0" fontId="2" fillId="2" borderId="5" xfId="0" applyFont="1" applyFill="1" applyBorder="1" applyAlignment="1" applyProtection="1">
      <alignment horizontal="center" vertical="top" wrapText="1"/>
      <protection hidden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top" wrapText="1" indent="1"/>
    </xf>
    <xf numFmtId="0" fontId="6" fillId="0" borderId="2" xfId="0" applyFont="1" applyBorder="1" applyAlignment="1">
      <alignment horizontal="left" vertical="top" wrapText="1" inden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top" wrapText="1" indent="1"/>
    </xf>
    <xf numFmtId="0" fontId="11" fillId="0" borderId="7" xfId="0" applyFont="1" applyBorder="1" applyAlignment="1">
      <alignment horizontal="left" vertical="top" wrapText="1" indent="1"/>
    </xf>
    <xf numFmtId="0" fontId="11" fillId="0" borderId="5" xfId="0" applyFont="1" applyBorder="1" applyAlignment="1">
      <alignment horizontal="left" vertical="top" wrapText="1" inden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0" fillId="2" borderId="6" xfId="0" applyFont="1" applyFill="1" applyBorder="1" applyAlignment="1" applyProtection="1">
      <alignment horizontal="left" vertical="top" wrapText="1" indent="1"/>
      <protection hidden="1"/>
    </xf>
    <xf numFmtId="0" fontId="10" fillId="2" borderId="7" xfId="0" applyFont="1" applyFill="1" applyBorder="1" applyAlignment="1" applyProtection="1">
      <alignment horizontal="left" vertical="top" wrapText="1" indent="1"/>
      <protection hidden="1"/>
    </xf>
    <xf numFmtId="0" fontId="10" fillId="2" borderId="5" xfId="0" applyFont="1" applyFill="1" applyBorder="1" applyAlignment="1" applyProtection="1">
      <alignment horizontal="left" vertical="top" wrapText="1" indent="1"/>
      <protection hidden="1"/>
    </xf>
    <xf numFmtId="0" fontId="4" fillId="2" borderId="6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2" fillId="2" borderId="11" xfId="0" applyFont="1" applyFill="1" applyBorder="1" applyAlignment="1" applyProtection="1">
      <alignment horizontal="left" vertical="top" wrapText="1" indent="1"/>
      <protection hidden="1"/>
    </xf>
    <xf numFmtId="0" fontId="2" fillId="2" borderId="8" xfId="0" applyFont="1" applyFill="1" applyBorder="1" applyAlignment="1" applyProtection="1">
      <alignment horizontal="left" vertical="top" wrapText="1" indent="1"/>
      <protection hidden="1"/>
    </xf>
    <xf numFmtId="0" fontId="2" fillId="2" borderId="12" xfId="0" applyFont="1" applyFill="1" applyBorder="1" applyAlignment="1" applyProtection="1">
      <alignment horizontal="left" vertical="top" wrapText="1" indent="1"/>
      <protection hidden="1"/>
    </xf>
    <xf numFmtId="0" fontId="2" fillId="2" borderId="9" xfId="0" applyFont="1" applyFill="1" applyBorder="1" applyAlignment="1" applyProtection="1">
      <alignment horizontal="left" vertical="top" wrapText="1" indent="1"/>
      <protection hidden="1"/>
    </xf>
    <xf numFmtId="0" fontId="6" fillId="0" borderId="11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6" fillId="0" borderId="13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52"/>
  <sheetViews>
    <sheetView tabSelected="1" view="pageBreakPreview" zoomScale="70" zoomScaleNormal="80" zoomScaleSheetLayoutView="70" workbookViewId="0">
      <selection activeCell="I44" sqref="I44"/>
    </sheetView>
  </sheetViews>
  <sheetFormatPr defaultRowHeight="18.75" outlineLevelRow="1" outlineLevelCol="1" x14ac:dyDescent="0.25"/>
  <cols>
    <col min="1" max="1" width="8.140625" style="5" customWidth="1"/>
    <col min="2" max="2" width="80.7109375" style="6" customWidth="1"/>
    <col min="3" max="3" width="6.7109375" style="25" bestFit="1" customWidth="1"/>
    <col min="4" max="4" width="16.42578125" style="5" bestFit="1" customWidth="1"/>
    <col min="5" max="5" width="16.42578125" style="6" bestFit="1" customWidth="1"/>
    <col min="6" max="6" width="16.140625" style="5" customWidth="1" outlineLevel="1"/>
    <col min="7" max="7" width="17.85546875" style="5" customWidth="1" outlineLevel="1"/>
    <col min="8" max="8" width="16.85546875" style="27" customWidth="1"/>
    <col min="9" max="9" width="15.85546875" style="27" customWidth="1"/>
    <col min="10" max="11" width="17.140625" style="5" bestFit="1" customWidth="1" outlineLevel="1"/>
    <col min="12" max="12" width="25" style="6" customWidth="1"/>
    <col min="13" max="16384" width="9.140625" style="6"/>
  </cols>
  <sheetData>
    <row r="1" spans="1:11" x14ac:dyDescent="0.25">
      <c r="B1" s="6" t="s">
        <v>100</v>
      </c>
    </row>
    <row r="2" spans="1:11" s="71" customFormat="1" ht="20.25" x14ac:dyDescent="0.25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s="71" customFormat="1" ht="20.25" x14ac:dyDescent="0.25">
      <c r="A3" s="88" t="s">
        <v>89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 s="5" customFormat="1" x14ac:dyDescent="0.25">
      <c r="A4" s="86" t="s">
        <v>98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s="5" customFormat="1" x14ac:dyDescent="0.25">
      <c r="A5" s="86" t="s">
        <v>6</v>
      </c>
      <c r="B5" s="86"/>
      <c r="C5" s="86"/>
      <c r="D5" s="86"/>
      <c r="E5" s="86"/>
      <c r="F5" s="86"/>
      <c r="G5" s="86"/>
      <c r="H5" s="86"/>
      <c r="I5" s="86"/>
      <c r="J5" s="86"/>
      <c r="K5" s="86"/>
    </row>
    <row r="6" spans="1:11" s="17" customFormat="1" x14ac:dyDescent="0.3">
      <c r="A6" s="87" t="s">
        <v>31</v>
      </c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1:11" s="18" customFormat="1" ht="126" x14ac:dyDescent="0.25">
      <c r="A7" s="46" t="s">
        <v>1</v>
      </c>
      <c r="B7" s="46" t="s">
        <v>32</v>
      </c>
      <c r="C7" s="46" t="s">
        <v>20</v>
      </c>
      <c r="D7" s="46" t="s">
        <v>2</v>
      </c>
      <c r="E7" s="46" t="s">
        <v>3</v>
      </c>
      <c r="F7" s="46" t="s">
        <v>33</v>
      </c>
      <c r="G7" s="46" t="s">
        <v>34</v>
      </c>
      <c r="H7" s="26" t="s">
        <v>35</v>
      </c>
      <c r="I7" s="26" t="s">
        <v>101</v>
      </c>
      <c r="J7" s="46" t="s">
        <v>36</v>
      </c>
      <c r="K7" s="46" t="s">
        <v>37</v>
      </c>
    </row>
    <row r="8" spans="1:11" s="7" customFormat="1" x14ac:dyDescent="0.25">
      <c r="A8" s="44">
        <v>1</v>
      </c>
      <c r="B8" s="44">
        <v>2</v>
      </c>
      <c r="C8" s="44">
        <v>3</v>
      </c>
      <c r="D8" s="44">
        <v>4</v>
      </c>
      <c r="E8" s="44">
        <v>5</v>
      </c>
      <c r="F8" s="44">
        <v>6</v>
      </c>
      <c r="G8" s="44">
        <v>7</v>
      </c>
      <c r="H8" s="28">
        <v>8</v>
      </c>
      <c r="I8" s="28">
        <v>9</v>
      </c>
      <c r="J8" s="44">
        <v>10</v>
      </c>
      <c r="K8" s="44">
        <v>11</v>
      </c>
    </row>
    <row r="9" spans="1:11" s="7" customFormat="1" ht="21.75" customHeight="1" x14ac:dyDescent="0.25">
      <c r="A9" s="94" t="s">
        <v>41</v>
      </c>
      <c r="B9" s="94"/>
      <c r="C9" s="94"/>
      <c r="D9" s="94"/>
      <c r="E9" s="94"/>
      <c r="F9" s="94"/>
      <c r="G9" s="94"/>
      <c r="H9" s="53">
        <f>H10+H22</f>
        <v>91647.935700000002</v>
      </c>
      <c r="I9" s="53">
        <f>I10+I22</f>
        <v>90639.363929999992</v>
      </c>
      <c r="J9" s="21">
        <f t="shared" ref="J9" si="0">I9/H9</f>
        <v>0.98899515016572259</v>
      </c>
      <c r="K9" s="52">
        <f t="shared" ref="K9" si="1">I9-H9</f>
        <v>-1008.5717700000096</v>
      </c>
    </row>
    <row r="10" spans="1:11" s="9" customFormat="1" ht="56.25" x14ac:dyDescent="0.25">
      <c r="A10" s="73" t="s">
        <v>7</v>
      </c>
      <c r="B10" s="24" t="s">
        <v>51</v>
      </c>
      <c r="C10" s="62" t="s">
        <v>5</v>
      </c>
      <c r="D10" s="62" t="s">
        <v>5</v>
      </c>
      <c r="E10" s="62" t="s">
        <v>5</v>
      </c>
      <c r="F10" s="62" t="s">
        <v>5</v>
      </c>
      <c r="G10" s="62" t="s">
        <v>5</v>
      </c>
      <c r="H10" s="68">
        <f>H11+H16+H18+H20</f>
        <v>52781.633159999998</v>
      </c>
      <c r="I10" s="68">
        <f>I11+I16+I18+I20</f>
        <v>51773.061390000003</v>
      </c>
      <c r="J10" s="60">
        <f t="shared" ref="J10:J30" si="2">I10/H10</f>
        <v>0.98089161494979416</v>
      </c>
      <c r="K10" s="55">
        <f t="shared" ref="K10:K30" si="3">I10-H10</f>
        <v>-1008.571769999995</v>
      </c>
    </row>
    <row r="11" spans="1:11" s="9" customFormat="1" ht="233.25" customHeight="1" x14ac:dyDescent="0.25">
      <c r="A11" s="73" t="s">
        <v>11</v>
      </c>
      <c r="B11" s="72" t="s">
        <v>55</v>
      </c>
      <c r="C11" s="62" t="s">
        <v>5</v>
      </c>
      <c r="D11" s="62" t="s">
        <v>5</v>
      </c>
      <c r="E11" s="62" t="s">
        <v>5</v>
      </c>
      <c r="F11" s="62" t="s">
        <v>5</v>
      </c>
      <c r="G11" s="62" t="s">
        <v>5</v>
      </c>
      <c r="H11" s="89">
        <f>25979.67395+6200</f>
        <v>32179.67395</v>
      </c>
      <c r="I11" s="89">
        <v>31171.102180000002</v>
      </c>
      <c r="J11" s="90">
        <f t="shared" ref="J11:J22" si="4">I11/H11</f>
        <v>0.96865811096883414</v>
      </c>
      <c r="K11" s="92">
        <f t="shared" ref="K11:K22" si="5">I11-H11</f>
        <v>-1008.5717699999987</v>
      </c>
    </row>
    <row r="12" spans="1:11" s="9" customFormat="1" ht="59.25" customHeight="1" x14ac:dyDescent="0.25">
      <c r="A12" s="75"/>
      <c r="B12" s="72" t="s">
        <v>56</v>
      </c>
      <c r="C12" s="62" t="s">
        <v>10</v>
      </c>
      <c r="D12" s="62">
        <v>14</v>
      </c>
      <c r="E12" s="69">
        <v>10</v>
      </c>
      <c r="F12" s="63" t="s">
        <v>5</v>
      </c>
      <c r="G12" s="59">
        <f>IF(E12-D12=0,"-",E12-D12)</f>
        <v>-4</v>
      </c>
      <c r="H12" s="89"/>
      <c r="I12" s="89"/>
      <c r="J12" s="90"/>
      <c r="K12" s="92"/>
    </row>
    <row r="13" spans="1:11" s="9" customFormat="1" ht="37.5" x14ac:dyDescent="0.25">
      <c r="A13" s="75"/>
      <c r="B13" s="72" t="s">
        <v>53</v>
      </c>
      <c r="C13" s="62" t="s">
        <v>10</v>
      </c>
      <c r="D13" s="62">
        <v>11</v>
      </c>
      <c r="E13" s="69">
        <v>8</v>
      </c>
      <c r="F13" s="63" t="s">
        <v>5</v>
      </c>
      <c r="G13" s="59">
        <f t="shared" ref="G13" si="6">IF(E13-D13=0,"-",E13-D13)</f>
        <v>-3</v>
      </c>
      <c r="H13" s="89"/>
      <c r="I13" s="89"/>
      <c r="J13" s="90"/>
      <c r="K13" s="92"/>
    </row>
    <row r="14" spans="1:11" s="9" customFormat="1" ht="56.25" x14ac:dyDescent="0.25">
      <c r="A14" s="75"/>
      <c r="B14" s="72" t="s">
        <v>54</v>
      </c>
      <c r="C14" s="62" t="s">
        <v>10</v>
      </c>
      <c r="D14" s="62">
        <v>1</v>
      </c>
      <c r="E14" s="69">
        <v>1</v>
      </c>
      <c r="F14" s="63" t="s">
        <v>5</v>
      </c>
      <c r="G14" s="59" t="str">
        <f t="shared" ref="G14" si="7">IF(E14-D14=0,"-",E14-D14)</f>
        <v>-</v>
      </c>
      <c r="H14" s="89"/>
      <c r="I14" s="89"/>
      <c r="J14" s="90"/>
      <c r="K14" s="92"/>
    </row>
    <row r="15" spans="1:11" s="9" customFormat="1" ht="81.75" customHeight="1" collapsed="1" x14ac:dyDescent="0.25">
      <c r="A15" s="75"/>
      <c r="B15" s="72" t="s">
        <v>92</v>
      </c>
      <c r="C15" s="62" t="s">
        <v>10</v>
      </c>
      <c r="D15" s="62">
        <v>1</v>
      </c>
      <c r="E15" s="69">
        <v>1</v>
      </c>
      <c r="F15" s="63" t="s">
        <v>5</v>
      </c>
      <c r="G15" s="59" t="str">
        <f t="shared" ref="G15" si="8">IF(E15-D15=0,"-",E15-D15)</f>
        <v>-</v>
      </c>
      <c r="H15" s="89"/>
      <c r="I15" s="89"/>
      <c r="J15" s="90"/>
      <c r="K15" s="92"/>
    </row>
    <row r="16" spans="1:11" s="9" customFormat="1" ht="210.75" hidden="1" customHeight="1" outlineLevel="1" x14ac:dyDescent="0.25">
      <c r="A16" s="73" t="s">
        <v>12</v>
      </c>
      <c r="B16" s="72" t="s">
        <v>60</v>
      </c>
      <c r="C16" s="78" t="s">
        <v>10</v>
      </c>
      <c r="D16" s="78">
        <v>0</v>
      </c>
      <c r="E16" s="82">
        <v>0</v>
      </c>
      <c r="F16" s="81" t="s">
        <v>5</v>
      </c>
      <c r="G16" s="79" t="str">
        <f>IF(E17-D16=0,"-",E17-D16)</f>
        <v>-</v>
      </c>
      <c r="H16" s="89">
        <v>0</v>
      </c>
      <c r="I16" s="89">
        <v>0</v>
      </c>
      <c r="J16" s="90" t="s">
        <v>5</v>
      </c>
      <c r="K16" s="92" t="s">
        <v>5</v>
      </c>
    </row>
    <row r="17" spans="1:12" s="9" customFormat="1" ht="18.75" hidden="1" customHeight="1" outlineLevel="1" x14ac:dyDescent="0.25">
      <c r="A17" s="75"/>
      <c r="B17" s="72" t="s">
        <v>52</v>
      </c>
      <c r="C17" s="78"/>
      <c r="D17" s="78"/>
      <c r="E17" s="83"/>
      <c r="F17" s="81"/>
      <c r="G17" s="80"/>
      <c r="H17" s="89"/>
      <c r="I17" s="89"/>
      <c r="J17" s="90"/>
      <c r="K17" s="92"/>
    </row>
    <row r="18" spans="1:12" s="9" customFormat="1" ht="18.75" hidden="1" customHeight="1" outlineLevel="1" x14ac:dyDescent="0.25">
      <c r="A18" s="73" t="s">
        <v>13</v>
      </c>
      <c r="B18" s="72" t="s">
        <v>58</v>
      </c>
      <c r="C18" s="78" t="s">
        <v>10</v>
      </c>
      <c r="D18" s="78" t="s">
        <v>5</v>
      </c>
      <c r="E18" s="82" t="s">
        <v>5</v>
      </c>
      <c r="F18" s="81" t="s">
        <v>5</v>
      </c>
      <c r="G18" s="79" t="s">
        <v>5</v>
      </c>
      <c r="H18" s="89">
        <v>0</v>
      </c>
      <c r="I18" s="89">
        <v>0</v>
      </c>
      <c r="J18" s="90" t="s">
        <v>5</v>
      </c>
      <c r="K18" s="92" t="s">
        <v>5</v>
      </c>
    </row>
    <row r="19" spans="1:12" s="9" customFormat="1" ht="18.75" hidden="1" customHeight="1" outlineLevel="1" x14ac:dyDescent="0.25">
      <c r="A19" s="74"/>
      <c r="B19" s="72" t="s">
        <v>57</v>
      </c>
      <c r="C19" s="78"/>
      <c r="D19" s="78"/>
      <c r="E19" s="83"/>
      <c r="F19" s="81"/>
      <c r="G19" s="80"/>
      <c r="H19" s="89"/>
      <c r="I19" s="89"/>
      <c r="J19" s="90"/>
      <c r="K19" s="92"/>
    </row>
    <row r="20" spans="1:12" s="9" customFormat="1" ht="37.5" x14ac:dyDescent="0.25">
      <c r="A20" s="73" t="s">
        <v>26</v>
      </c>
      <c r="B20" s="24" t="s">
        <v>59</v>
      </c>
      <c r="C20" s="78" t="s">
        <v>10</v>
      </c>
      <c r="D20" s="78">
        <v>1</v>
      </c>
      <c r="E20" s="82">
        <v>1</v>
      </c>
      <c r="F20" s="81" t="s">
        <v>5</v>
      </c>
      <c r="G20" s="79" t="str">
        <f>IF(E20-D20=0,"-",E20-D20)</f>
        <v>-</v>
      </c>
      <c r="H20" s="89">
        <v>20601.959210000001</v>
      </c>
      <c r="I20" s="89">
        <v>20601.959210000001</v>
      </c>
      <c r="J20" s="90" t="s">
        <v>5</v>
      </c>
      <c r="K20" s="92" t="s">
        <v>5</v>
      </c>
    </row>
    <row r="21" spans="1:12" s="9" customFormat="1" x14ac:dyDescent="0.25">
      <c r="A21" s="74"/>
      <c r="B21" s="24" t="s">
        <v>52</v>
      </c>
      <c r="C21" s="78"/>
      <c r="D21" s="78"/>
      <c r="E21" s="83"/>
      <c r="F21" s="81"/>
      <c r="G21" s="80"/>
      <c r="H21" s="89"/>
      <c r="I21" s="89"/>
      <c r="J21" s="90"/>
      <c r="K21" s="92"/>
    </row>
    <row r="22" spans="1:12" s="9" customFormat="1" ht="37.5" collapsed="1" x14ac:dyDescent="0.25">
      <c r="A22" s="64" t="s">
        <v>8</v>
      </c>
      <c r="B22" s="24" t="s">
        <v>44</v>
      </c>
      <c r="C22" s="62" t="s">
        <v>5</v>
      </c>
      <c r="D22" s="62" t="s">
        <v>5</v>
      </c>
      <c r="E22" s="69" t="s">
        <v>5</v>
      </c>
      <c r="F22" s="62" t="s">
        <v>5</v>
      </c>
      <c r="G22" s="62" t="s">
        <v>5</v>
      </c>
      <c r="H22" s="54">
        <f>H23+H25+H27</f>
        <v>38866.302539999997</v>
      </c>
      <c r="I22" s="54">
        <f>I23+I25+I27</f>
        <v>38866.302539999997</v>
      </c>
      <c r="J22" s="21">
        <f t="shared" si="4"/>
        <v>1</v>
      </c>
      <c r="K22" s="52">
        <f t="shared" si="5"/>
        <v>0</v>
      </c>
    </row>
    <row r="23" spans="1:12" s="9" customFormat="1" ht="40.5" hidden="1" customHeight="1" outlineLevel="1" x14ac:dyDescent="0.25">
      <c r="A23" s="93" t="s">
        <v>14</v>
      </c>
      <c r="B23" s="24" t="s">
        <v>61</v>
      </c>
      <c r="C23" s="78" t="s">
        <v>10</v>
      </c>
      <c r="D23" s="78" t="s">
        <v>5</v>
      </c>
      <c r="E23" s="82" t="s">
        <v>5</v>
      </c>
      <c r="F23" s="81" t="s">
        <v>5</v>
      </c>
      <c r="G23" s="84" t="s">
        <v>5</v>
      </c>
      <c r="H23" s="89">
        <v>0</v>
      </c>
      <c r="I23" s="89">
        <v>0</v>
      </c>
      <c r="J23" s="90" t="s">
        <v>5</v>
      </c>
      <c r="K23" s="92" t="s">
        <v>5</v>
      </c>
    </row>
    <row r="24" spans="1:12" s="9" customFormat="1" ht="75.75" hidden="1" customHeight="1" outlineLevel="1" x14ac:dyDescent="0.25">
      <c r="A24" s="93"/>
      <c r="B24" s="24" t="s">
        <v>63</v>
      </c>
      <c r="C24" s="78"/>
      <c r="D24" s="78"/>
      <c r="E24" s="83"/>
      <c r="F24" s="81"/>
      <c r="G24" s="84"/>
      <c r="H24" s="89"/>
      <c r="I24" s="89"/>
      <c r="J24" s="90"/>
      <c r="K24" s="92"/>
    </row>
    <row r="25" spans="1:12" s="9" customFormat="1" ht="135" hidden="1" customHeight="1" outlineLevel="1" x14ac:dyDescent="0.25">
      <c r="A25" s="93" t="s">
        <v>15</v>
      </c>
      <c r="B25" s="24" t="s">
        <v>62</v>
      </c>
      <c r="C25" s="78" t="s">
        <v>10</v>
      </c>
      <c r="D25" s="78" t="s">
        <v>5</v>
      </c>
      <c r="E25" s="82" t="s">
        <v>5</v>
      </c>
      <c r="F25" s="81" t="s">
        <v>5</v>
      </c>
      <c r="G25" s="84" t="s">
        <v>5</v>
      </c>
      <c r="H25" s="89">
        <v>0</v>
      </c>
      <c r="I25" s="89">
        <v>0</v>
      </c>
      <c r="J25" s="90" t="s">
        <v>5</v>
      </c>
      <c r="K25" s="92" t="s">
        <v>5</v>
      </c>
    </row>
    <row r="26" spans="1:12" s="9" customFormat="1" ht="78.75" hidden="1" customHeight="1" outlineLevel="1" x14ac:dyDescent="0.25">
      <c r="A26" s="93"/>
      <c r="B26" s="24" t="s">
        <v>64</v>
      </c>
      <c r="C26" s="78"/>
      <c r="D26" s="78"/>
      <c r="E26" s="83"/>
      <c r="F26" s="81"/>
      <c r="G26" s="84"/>
      <c r="H26" s="89"/>
      <c r="I26" s="89"/>
      <c r="J26" s="90"/>
      <c r="K26" s="92"/>
    </row>
    <row r="27" spans="1:12" s="9" customFormat="1" ht="57" customHeight="1" x14ac:dyDescent="0.25">
      <c r="A27" s="93" t="s">
        <v>93</v>
      </c>
      <c r="B27" s="24" t="s">
        <v>94</v>
      </c>
      <c r="C27" s="78" t="s">
        <v>10</v>
      </c>
      <c r="D27" s="84">
        <v>1</v>
      </c>
      <c r="E27" s="82">
        <v>1</v>
      </c>
      <c r="F27" s="81" t="s">
        <v>5</v>
      </c>
      <c r="G27" s="84" t="str">
        <f>IF(E27-D27=0,"-",E27-D27)</f>
        <v>-</v>
      </c>
      <c r="H27" s="89">
        <v>38866.302539999997</v>
      </c>
      <c r="I27" s="89">
        <v>38866.302539999997</v>
      </c>
      <c r="J27" s="90">
        <f>I27/H27</f>
        <v>1</v>
      </c>
      <c r="K27" s="92">
        <f>I27-H27</f>
        <v>0</v>
      </c>
      <c r="L27" s="29"/>
    </row>
    <row r="28" spans="1:12" s="9" customFormat="1" ht="37.5" x14ac:dyDescent="0.25">
      <c r="A28" s="93"/>
      <c r="B28" s="24" t="s">
        <v>95</v>
      </c>
      <c r="C28" s="78"/>
      <c r="D28" s="84"/>
      <c r="E28" s="83"/>
      <c r="F28" s="81"/>
      <c r="G28" s="84"/>
      <c r="H28" s="89"/>
      <c r="I28" s="89"/>
      <c r="J28" s="90"/>
      <c r="K28" s="92"/>
      <c r="L28" s="29"/>
    </row>
    <row r="29" spans="1:12" s="7" customFormat="1" ht="18.75" customHeight="1" x14ac:dyDescent="0.25">
      <c r="A29" s="94" t="s">
        <v>46</v>
      </c>
      <c r="B29" s="94"/>
      <c r="C29" s="94"/>
      <c r="D29" s="94"/>
      <c r="E29" s="94"/>
      <c r="F29" s="94"/>
      <c r="G29" s="94"/>
      <c r="H29" s="53">
        <f>H30</f>
        <v>4749.9979999999996</v>
      </c>
      <c r="I29" s="53">
        <f>I30</f>
        <v>4512.7027200000002</v>
      </c>
      <c r="J29" s="60">
        <f>I29/H29</f>
        <v>0.95004307791287501</v>
      </c>
      <c r="K29" s="55">
        <f>I29-H29</f>
        <v>-237.29527999999937</v>
      </c>
    </row>
    <row r="30" spans="1:12" s="9" customFormat="1" ht="81" customHeight="1" x14ac:dyDescent="0.25">
      <c r="A30" s="64" t="s">
        <v>16</v>
      </c>
      <c r="B30" s="24" t="s">
        <v>65</v>
      </c>
      <c r="C30" s="62" t="s">
        <v>5</v>
      </c>
      <c r="D30" s="62" t="s">
        <v>5</v>
      </c>
      <c r="E30" s="62" t="s">
        <v>5</v>
      </c>
      <c r="F30" s="62" t="s">
        <v>5</v>
      </c>
      <c r="G30" s="62" t="s">
        <v>5</v>
      </c>
      <c r="H30" s="89">
        <v>4749.9979999999996</v>
      </c>
      <c r="I30" s="89">
        <v>4512.7027200000002</v>
      </c>
      <c r="J30" s="90">
        <f t="shared" si="2"/>
        <v>0.95004307791287501</v>
      </c>
      <c r="K30" s="92">
        <f t="shared" si="3"/>
        <v>-237.29527999999937</v>
      </c>
      <c r="L30" s="29"/>
    </row>
    <row r="31" spans="1:12" s="9" customFormat="1" ht="42" customHeight="1" x14ac:dyDescent="0.25">
      <c r="A31" s="22" t="s">
        <v>68</v>
      </c>
      <c r="B31" s="24" t="s">
        <v>66</v>
      </c>
      <c r="C31" s="62" t="s">
        <v>10</v>
      </c>
      <c r="D31" s="59">
        <v>127</v>
      </c>
      <c r="E31" s="19">
        <v>127</v>
      </c>
      <c r="F31" s="63" t="s">
        <v>5</v>
      </c>
      <c r="G31" s="59" t="str">
        <f t="shared" ref="G31:G32" si="9">IF(E31-D31=0,"-",E31-D31)</f>
        <v>-</v>
      </c>
      <c r="H31" s="89"/>
      <c r="I31" s="89"/>
      <c r="J31" s="90"/>
      <c r="K31" s="92"/>
      <c r="L31" s="29"/>
    </row>
    <row r="32" spans="1:12" s="9" customFormat="1" ht="37.5" x14ac:dyDescent="0.25">
      <c r="A32" s="22" t="s">
        <v>69</v>
      </c>
      <c r="B32" s="24" t="s">
        <v>67</v>
      </c>
      <c r="C32" s="62" t="s">
        <v>10</v>
      </c>
      <c r="D32" s="59">
        <v>57</v>
      </c>
      <c r="E32" s="19">
        <v>56</v>
      </c>
      <c r="F32" s="63" t="s">
        <v>5</v>
      </c>
      <c r="G32" s="59">
        <f t="shared" si="9"/>
        <v>-1</v>
      </c>
      <c r="H32" s="89"/>
      <c r="I32" s="89"/>
      <c r="J32" s="90"/>
      <c r="K32" s="92"/>
      <c r="L32" s="29"/>
    </row>
    <row r="33" spans="1:12" s="9" customFormat="1" x14ac:dyDescent="0.25">
      <c r="A33" s="94" t="s">
        <v>47</v>
      </c>
      <c r="B33" s="94"/>
      <c r="C33" s="94"/>
      <c r="D33" s="94"/>
      <c r="E33" s="94"/>
      <c r="F33" s="94"/>
      <c r="G33" s="94"/>
      <c r="H33" s="54">
        <f>H34+H39</f>
        <v>211829.36199999999</v>
      </c>
      <c r="I33" s="54">
        <f>I34+I39</f>
        <v>211795.21411</v>
      </c>
      <c r="J33" s="60">
        <f>I33/H33</f>
        <v>0.99983879529411035</v>
      </c>
      <c r="K33" s="61">
        <f>I33-H33</f>
        <v>-34.147889999992913</v>
      </c>
    </row>
    <row r="34" spans="1:12" s="9" customFormat="1" ht="37.5" x14ac:dyDescent="0.25">
      <c r="A34" s="64" t="s">
        <v>24</v>
      </c>
      <c r="B34" s="24" t="s">
        <v>48</v>
      </c>
      <c r="C34" s="62" t="s">
        <v>5</v>
      </c>
      <c r="D34" s="62" t="s">
        <v>5</v>
      </c>
      <c r="E34" s="62" t="s">
        <v>5</v>
      </c>
      <c r="F34" s="62" t="s">
        <v>5</v>
      </c>
      <c r="G34" s="62" t="s">
        <v>5</v>
      </c>
      <c r="H34" s="68">
        <f>H35+H37</f>
        <v>200027.935</v>
      </c>
      <c r="I34" s="68">
        <f>I35+I37</f>
        <v>199994.02950999999</v>
      </c>
      <c r="J34" s="60">
        <f>I34/H34</f>
        <v>0.99983049622543974</v>
      </c>
      <c r="K34" s="61">
        <f>I34-H34</f>
        <v>-33.905490000004647</v>
      </c>
      <c r="L34" s="56"/>
    </row>
    <row r="35" spans="1:12" s="9" customFormat="1" ht="37.5" x14ac:dyDescent="0.25">
      <c r="A35" s="93" t="s">
        <v>49</v>
      </c>
      <c r="B35" s="24" t="s">
        <v>70</v>
      </c>
      <c r="C35" s="78" t="s">
        <v>22</v>
      </c>
      <c r="D35" s="84">
        <v>5667</v>
      </c>
      <c r="E35" s="84">
        <v>5667</v>
      </c>
      <c r="F35" s="81" t="s">
        <v>5</v>
      </c>
      <c r="G35" s="84" t="str">
        <f t="shared" ref="G35" si="10">IF(E35-D35=0,"-",E35-D35)</f>
        <v>-</v>
      </c>
      <c r="H35" s="89">
        <f>190206.35+990.935</f>
        <v>191197.285</v>
      </c>
      <c r="I35" s="89">
        <v>191197.285</v>
      </c>
      <c r="J35" s="90">
        <f t="shared" ref="J35" si="11">I35/H35</f>
        <v>1</v>
      </c>
      <c r="K35" s="91">
        <f t="shared" ref="K35" si="12">I35-H35</f>
        <v>0</v>
      </c>
    </row>
    <row r="36" spans="1:12" s="9" customFormat="1" ht="56.25" x14ac:dyDescent="0.25">
      <c r="A36" s="93"/>
      <c r="B36" s="24" t="s">
        <v>71</v>
      </c>
      <c r="C36" s="78"/>
      <c r="D36" s="84"/>
      <c r="E36" s="84"/>
      <c r="F36" s="81"/>
      <c r="G36" s="84"/>
      <c r="H36" s="89"/>
      <c r="I36" s="89"/>
      <c r="J36" s="90"/>
      <c r="K36" s="91"/>
    </row>
    <row r="37" spans="1:12" s="9" customFormat="1" ht="42" customHeight="1" x14ac:dyDescent="0.25">
      <c r="A37" s="93" t="s">
        <v>50</v>
      </c>
      <c r="B37" s="24" t="s">
        <v>72</v>
      </c>
      <c r="C37" s="78" t="s">
        <v>10</v>
      </c>
      <c r="D37" s="84">
        <v>16</v>
      </c>
      <c r="E37" s="84">
        <v>16</v>
      </c>
      <c r="F37" s="81" t="s">
        <v>5</v>
      </c>
      <c r="G37" s="84" t="str">
        <f t="shared" ref="G37" si="13">IF(E37-D37=0,"-",E37-D37)</f>
        <v>-</v>
      </c>
      <c r="H37" s="89">
        <f>8830.65</f>
        <v>8830.65</v>
      </c>
      <c r="I37" s="89">
        <v>8796.7445100000004</v>
      </c>
      <c r="J37" s="90">
        <f t="shared" ref="J37" si="14">I37/H37</f>
        <v>0.99616047629562954</v>
      </c>
      <c r="K37" s="91">
        <f t="shared" ref="K37" si="15">I37-H37</f>
        <v>-33.90548999999919</v>
      </c>
    </row>
    <row r="38" spans="1:12" s="9" customFormat="1" ht="37.5" x14ac:dyDescent="0.25">
      <c r="A38" s="93"/>
      <c r="B38" s="24" t="s">
        <v>73</v>
      </c>
      <c r="C38" s="78"/>
      <c r="D38" s="84"/>
      <c r="E38" s="84"/>
      <c r="F38" s="81"/>
      <c r="G38" s="84"/>
      <c r="H38" s="89"/>
      <c r="I38" s="89"/>
      <c r="J38" s="90"/>
      <c r="K38" s="91"/>
    </row>
    <row r="39" spans="1:12" s="9" customFormat="1" ht="97.5" customHeight="1" x14ac:dyDescent="0.25">
      <c r="A39" s="64" t="s">
        <v>21</v>
      </c>
      <c r="B39" s="57" t="s">
        <v>74</v>
      </c>
      <c r="C39" s="78" t="s">
        <v>10</v>
      </c>
      <c r="D39" s="84">
        <v>1</v>
      </c>
      <c r="E39" s="84">
        <v>1</v>
      </c>
      <c r="F39" s="81" t="s">
        <v>5</v>
      </c>
      <c r="G39" s="84" t="str">
        <f t="shared" ref="G39" si="16">IF(E39-D39=0,"-",E39-D39)</f>
        <v>-</v>
      </c>
      <c r="H39" s="89">
        <f>11792+9.427</f>
        <v>11801.427</v>
      </c>
      <c r="I39" s="89">
        <v>11801.184600000001</v>
      </c>
      <c r="J39" s="90">
        <f t="shared" ref="J39" si="17">I39/H39</f>
        <v>0.99997946011105276</v>
      </c>
      <c r="K39" s="91">
        <f t="shared" ref="K39" si="18">I39-H39</f>
        <v>-0.24239999999917927</v>
      </c>
    </row>
    <row r="40" spans="1:12" s="9" customFormat="1" ht="97.5" customHeight="1" x14ac:dyDescent="0.25">
      <c r="A40" s="64" t="s">
        <v>76</v>
      </c>
      <c r="B40" s="24" t="s">
        <v>75</v>
      </c>
      <c r="C40" s="78"/>
      <c r="D40" s="84"/>
      <c r="E40" s="84"/>
      <c r="F40" s="81"/>
      <c r="G40" s="84"/>
      <c r="H40" s="89"/>
      <c r="I40" s="89"/>
      <c r="J40" s="90"/>
      <c r="K40" s="91"/>
    </row>
    <row r="41" spans="1:12" s="17" customFormat="1" x14ac:dyDescent="0.3">
      <c r="A41" s="97" t="s">
        <v>40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</row>
    <row r="42" spans="1:12" s="9" customFormat="1" ht="56.25" x14ac:dyDescent="0.25">
      <c r="A42" s="64" t="s">
        <v>7</v>
      </c>
      <c r="B42" s="57" t="s">
        <v>78</v>
      </c>
      <c r="C42" s="30" t="s">
        <v>23</v>
      </c>
      <c r="D42" s="23">
        <v>50.3</v>
      </c>
      <c r="E42" s="23">
        <v>50.36</v>
      </c>
      <c r="F42" s="63">
        <f t="shared" ref="F42:F45" si="19">IF(E42/D42&gt;150%,1.5,E42/D42)</f>
        <v>1.001192842942346</v>
      </c>
      <c r="G42" s="23">
        <f t="shared" ref="G42:G45" si="20">IF(E42-D42=0,"-",E42-D42)</f>
        <v>6.0000000000002274E-2</v>
      </c>
      <c r="H42" s="23" t="s">
        <v>5</v>
      </c>
      <c r="I42" s="23" t="s">
        <v>5</v>
      </c>
      <c r="J42" s="60" t="s">
        <v>5</v>
      </c>
      <c r="K42" s="61" t="s">
        <v>5</v>
      </c>
    </row>
    <row r="43" spans="1:12" s="9" customFormat="1" ht="37.5" x14ac:dyDescent="0.25">
      <c r="A43" s="64" t="s">
        <v>8</v>
      </c>
      <c r="B43" s="57" t="s">
        <v>96</v>
      </c>
      <c r="C43" s="30" t="s">
        <v>23</v>
      </c>
      <c r="D43" s="23">
        <v>31.7</v>
      </c>
      <c r="E43" s="23">
        <v>36.700000000000003</v>
      </c>
      <c r="F43" s="63">
        <f t="shared" ref="F43" si="21">IF(E43/D43&gt;150%,1.5,E43/D43)</f>
        <v>1.1577287066246058</v>
      </c>
      <c r="G43" s="23">
        <f t="shared" ref="G43" si="22">IF(E43-D43=0,"-",E43-D43)</f>
        <v>5.0000000000000036</v>
      </c>
      <c r="H43" s="23" t="s">
        <v>5</v>
      </c>
      <c r="I43" s="23" t="s">
        <v>5</v>
      </c>
      <c r="J43" s="60" t="s">
        <v>5</v>
      </c>
      <c r="K43" s="61" t="s">
        <v>5</v>
      </c>
    </row>
    <row r="44" spans="1:12" s="9" customFormat="1" ht="56.25" x14ac:dyDescent="0.25">
      <c r="A44" s="64" t="s">
        <v>16</v>
      </c>
      <c r="B44" s="57" t="s">
        <v>77</v>
      </c>
      <c r="C44" s="30" t="s">
        <v>10</v>
      </c>
      <c r="D44" s="59">
        <v>300</v>
      </c>
      <c r="E44" s="70">
        <v>746</v>
      </c>
      <c r="F44" s="63">
        <f t="shared" si="19"/>
        <v>1.5</v>
      </c>
      <c r="G44" s="59">
        <f t="shared" si="20"/>
        <v>446</v>
      </c>
      <c r="H44" s="23" t="s">
        <v>5</v>
      </c>
      <c r="I44" s="23" t="s">
        <v>5</v>
      </c>
      <c r="J44" s="60" t="s">
        <v>5</v>
      </c>
      <c r="K44" s="61" t="s">
        <v>5</v>
      </c>
    </row>
    <row r="45" spans="1:12" s="9" customFormat="1" ht="36.75" customHeight="1" x14ac:dyDescent="0.25">
      <c r="A45" s="67" t="s">
        <v>24</v>
      </c>
      <c r="B45" s="57" t="s">
        <v>79</v>
      </c>
      <c r="C45" s="30" t="s">
        <v>23</v>
      </c>
      <c r="D45" s="23">
        <v>100</v>
      </c>
      <c r="E45" s="23">
        <v>100</v>
      </c>
      <c r="F45" s="63">
        <f t="shared" si="19"/>
        <v>1</v>
      </c>
      <c r="G45" s="23" t="str">
        <f t="shared" si="20"/>
        <v>-</v>
      </c>
      <c r="H45" s="23" t="s">
        <v>5</v>
      </c>
      <c r="I45" s="23" t="s">
        <v>5</v>
      </c>
      <c r="J45" s="60" t="s">
        <v>5</v>
      </c>
      <c r="K45" s="61" t="s">
        <v>5</v>
      </c>
    </row>
    <row r="46" spans="1:12" s="45" customFormat="1" x14ac:dyDescent="0.25">
      <c r="A46" s="11"/>
      <c r="B46" s="10" t="s">
        <v>4</v>
      </c>
      <c r="C46" s="15" t="s">
        <v>5</v>
      </c>
      <c r="D46" s="15" t="s">
        <v>5</v>
      </c>
      <c r="E46" s="15" t="s">
        <v>5</v>
      </c>
      <c r="F46" s="8">
        <f>AVERAGE(F42:F45)</f>
        <v>1.1647303873917378</v>
      </c>
      <c r="G46" s="12" t="s">
        <v>5</v>
      </c>
      <c r="H46" s="48">
        <f>H10+H22+H30+H34+H39</f>
        <v>308227.29570000002</v>
      </c>
      <c r="I46" s="48">
        <f>I10+I22+I30+I34+I39</f>
        <v>306947.28075999994</v>
      </c>
      <c r="J46" s="8">
        <f>I46/H46</f>
        <v>0.99584717201280604</v>
      </c>
      <c r="K46" s="50">
        <f>I46-H46</f>
        <v>-1280.014940000081</v>
      </c>
    </row>
    <row r="47" spans="1:12" s="13" customFormat="1" x14ac:dyDescent="0.3">
      <c r="A47" s="11"/>
      <c r="B47" s="98" t="s">
        <v>97</v>
      </c>
      <c r="C47" s="98"/>
      <c r="D47" s="98"/>
      <c r="E47" s="98"/>
      <c r="F47" s="98"/>
      <c r="G47" s="98"/>
      <c r="H47" s="49">
        <v>308227.29567000002</v>
      </c>
      <c r="I47" s="49">
        <f>I46</f>
        <v>306947.28075999994</v>
      </c>
      <c r="J47" s="8">
        <f>I47/H47</f>
        <v>0.9958471721097325</v>
      </c>
      <c r="K47" s="51">
        <f>I46-H47</f>
        <v>-1280.0149100000854</v>
      </c>
    </row>
    <row r="48" spans="1:12" s="13" customFormat="1" x14ac:dyDescent="0.3">
      <c r="A48" s="11"/>
      <c r="B48" s="95" t="s">
        <v>28</v>
      </c>
      <c r="C48" s="95"/>
      <c r="D48" s="95"/>
      <c r="E48" s="14">
        <f>F46/J47</f>
        <v>1.1695874829108779</v>
      </c>
      <c r="F48" s="96" t="str">
        <f>IF(E48&gt;=80%,"Программа реализуется эффективно","Программа реализуется неэффективно")</f>
        <v>Программа реализуется эффективно</v>
      </c>
      <c r="G48" s="96"/>
      <c r="H48" s="96"/>
      <c r="I48" s="96"/>
      <c r="J48" s="96"/>
      <c r="K48" s="96"/>
    </row>
    <row r="51" spans="8:9" x14ac:dyDescent="0.25">
      <c r="H51" s="76"/>
      <c r="I51" s="76"/>
    </row>
    <row r="52" spans="8:9" x14ac:dyDescent="0.25">
      <c r="H52" s="76"/>
    </row>
  </sheetData>
  <sheetProtection formatCells="0" formatColumns="0" formatRows="0" insertColumns="0" insertRows="0" deleteRows="0" selectLockedCells="1" sort="0" autoFilter="0" pivotTables="0" selectUnlockedCells="1"/>
  <mergeCells count="106">
    <mergeCell ref="D27:D28"/>
    <mergeCell ref="C27:C28"/>
    <mergeCell ref="K27:K28"/>
    <mergeCell ref="J27:J28"/>
    <mergeCell ref="I27:I28"/>
    <mergeCell ref="H27:H28"/>
    <mergeCell ref="J11:J15"/>
    <mergeCell ref="K11:K15"/>
    <mergeCell ref="H11:H15"/>
    <mergeCell ref="I11:I15"/>
    <mergeCell ref="H20:H21"/>
    <mergeCell ref="I20:I21"/>
    <mergeCell ref="J20:J21"/>
    <mergeCell ref="K20:K21"/>
    <mergeCell ref="H16:H17"/>
    <mergeCell ref="I16:I17"/>
    <mergeCell ref="J16:J17"/>
    <mergeCell ref="K16:K17"/>
    <mergeCell ref="C16:C17"/>
    <mergeCell ref="D16:D17"/>
    <mergeCell ref="E16:E17"/>
    <mergeCell ref="F16:F17"/>
    <mergeCell ref="C18:C19"/>
    <mergeCell ref="C20:C21"/>
    <mergeCell ref="E37:E38"/>
    <mergeCell ref="C23:C24"/>
    <mergeCell ref="G39:G40"/>
    <mergeCell ref="H39:H40"/>
    <mergeCell ref="I39:I40"/>
    <mergeCell ref="J39:J40"/>
    <mergeCell ref="K39:K40"/>
    <mergeCell ref="F37:F38"/>
    <mergeCell ref="C39:C40"/>
    <mergeCell ref="D39:D40"/>
    <mergeCell ref="E39:E40"/>
    <mergeCell ref="F39:F40"/>
    <mergeCell ref="F27:F28"/>
    <mergeCell ref="E27:E28"/>
    <mergeCell ref="E23:E24"/>
    <mergeCell ref="D23:D24"/>
    <mergeCell ref="A33:G33"/>
    <mergeCell ref="K30:K32"/>
    <mergeCell ref="J30:J32"/>
    <mergeCell ref="I30:I32"/>
    <mergeCell ref="H30:H32"/>
    <mergeCell ref="C25:C26"/>
    <mergeCell ref="A27:A28"/>
    <mergeCell ref="G27:G28"/>
    <mergeCell ref="B48:D48"/>
    <mergeCell ref="F48:K48"/>
    <mergeCell ref="A41:K41"/>
    <mergeCell ref="K18:K19"/>
    <mergeCell ref="J18:J19"/>
    <mergeCell ref="I18:I19"/>
    <mergeCell ref="H18:H19"/>
    <mergeCell ref="A35:A36"/>
    <mergeCell ref="C35:C36"/>
    <mergeCell ref="D35:D36"/>
    <mergeCell ref="E35:E36"/>
    <mergeCell ref="F35:F36"/>
    <mergeCell ref="G35:G36"/>
    <mergeCell ref="I37:I38"/>
    <mergeCell ref="H37:H38"/>
    <mergeCell ref="C37:C38"/>
    <mergeCell ref="B47:G47"/>
    <mergeCell ref="G37:G38"/>
    <mergeCell ref="A37:A38"/>
    <mergeCell ref="K37:K38"/>
    <mergeCell ref="J37:J38"/>
    <mergeCell ref="D37:D38"/>
    <mergeCell ref="E20:E21"/>
    <mergeCell ref="F20:F21"/>
    <mergeCell ref="A2:K2"/>
    <mergeCell ref="A4:K4"/>
    <mergeCell ref="A5:K5"/>
    <mergeCell ref="A6:K6"/>
    <mergeCell ref="A3:K3"/>
    <mergeCell ref="H35:H36"/>
    <mergeCell ref="I35:I36"/>
    <mergeCell ref="J35:J36"/>
    <mergeCell ref="K35:K36"/>
    <mergeCell ref="H25:H26"/>
    <mergeCell ref="I25:I26"/>
    <mergeCell ref="K25:K26"/>
    <mergeCell ref="J25:J26"/>
    <mergeCell ref="H23:H24"/>
    <mergeCell ref="I23:I24"/>
    <mergeCell ref="J23:J24"/>
    <mergeCell ref="K23:K24"/>
    <mergeCell ref="G20:G21"/>
    <mergeCell ref="G23:G24"/>
    <mergeCell ref="F23:F24"/>
    <mergeCell ref="A23:A24"/>
    <mergeCell ref="A25:A26"/>
    <mergeCell ref="A9:G9"/>
    <mergeCell ref="A29:G29"/>
    <mergeCell ref="D20:D21"/>
    <mergeCell ref="G16:G17"/>
    <mergeCell ref="G18:G19"/>
    <mergeCell ref="F18:F19"/>
    <mergeCell ref="E18:E19"/>
    <mergeCell ref="D18:D19"/>
    <mergeCell ref="G25:G26"/>
    <mergeCell ref="F25:F26"/>
    <mergeCell ref="E25:E26"/>
    <mergeCell ref="D25:D26"/>
  </mergeCells>
  <phoneticPr fontId="5" type="noConversion"/>
  <printOptions horizontalCentered="1"/>
  <pageMargins left="0.39370078740157483" right="0.39370078740157483" top="0.15748031496062992" bottom="0.35433070866141736" header="0.31496062992125984" footer="0.31496062992125984"/>
  <pageSetup paperSize="9" scale="60" fitToHeight="0" orientation="landscape" r:id="rId1"/>
  <rowBreaks count="2" manualBreakCount="2">
    <brk id="21" max="10" man="1"/>
    <brk id="4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74"/>
  <sheetViews>
    <sheetView view="pageBreakPreview" topLeftCell="A49" zoomScale="85" zoomScaleNormal="100" zoomScaleSheetLayoutView="85" workbookViewId="0">
      <selection activeCell="H70" sqref="H70"/>
    </sheetView>
  </sheetViews>
  <sheetFormatPr defaultRowHeight="15.75" outlineLevelRow="1" outlineLevelCol="1" x14ac:dyDescent="0.25"/>
  <cols>
    <col min="1" max="1" width="5.140625" style="4" customWidth="1"/>
    <col min="2" max="2" width="64.28515625" style="1" customWidth="1"/>
    <col min="3" max="3" width="24.7109375" style="2" customWidth="1"/>
    <col min="4" max="4" width="24.28515625" style="4" customWidth="1"/>
    <col min="5" max="6" width="16.5703125" style="1" customWidth="1"/>
    <col min="7" max="7" width="14.85546875" style="1" customWidth="1" outlineLevel="1"/>
    <col min="8" max="8" width="19.42578125" style="1" customWidth="1"/>
    <col min="9" max="9" width="28.28515625" style="1" customWidth="1"/>
    <col min="10" max="16384" width="9.140625" style="1"/>
  </cols>
  <sheetData>
    <row r="1" spans="1:8" s="16" customFormat="1" ht="16.5" customHeight="1" x14ac:dyDescent="0.3">
      <c r="A1" s="110" t="s">
        <v>30</v>
      </c>
      <c r="B1" s="110"/>
      <c r="C1" s="110"/>
      <c r="D1" s="110"/>
      <c r="E1" s="110"/>
      <c r="F1" s="110"/>
      <c r="G1" s="110"/>
      <c r="H1" s="110"/>
    </row>
    <row r="2" spans="1:8" s="2" customFormat="1" ht="34.5" customHeight="1" x14ac:dyDescent="0.25">
      <c r="A2" s="112" t="s">
        <v>1</v>
      </c>
      <c r="B2" s="116" t="s">
        <v>38</v>
      </c>
      <c r="C2" s="111" t="s">
        <v>39</v>
      </c>
      <c r="D2" s="112" t="s">
        <v>17</v>
      </c>
      <c r="E2" s="114" t="s">
        <v>99</v>
      </c>
      <c r="F2" s="114"/>
      <c r="G2" s="115"/>
      <c r="H2" s="115"/>
    </row>
    <row r="3" spans="1:8" s="2" customFormat="1" ht="31.5" x14ac:dyDescent="0.25">
      <c r="A3" s="112"/>
      <c r="B3" s="116"/>
      <c r="C3" s="111"/>
      <c r="D3" s="112"/>
      <c r="E3" s="3" t="s">
        <v>18</v>
      </c>
      <c r="F3" s="65" t="s">
        <v>80</v>
      </c>
      <c r="G3" s="32" t="s">
        <v>90</v>
      </c>
      <c r="H3" s="47" t="s">
        <v>91</v>
      </c>
    </row>
    <row r="4" spans="1:8" s="20" customFormat="1" x14ac:dyDescent="0.25">
      <c r="A4" s="113" t="str">
        <f>'Отчет_лист 1'!A9:K9</f>
        <v>Задача 1. Развитие спортивной инфраструктуры</v>
      </c>
      <c r="B4" s="113"/>
      <c r="C4" s="113"/>
      <c r="D4" s="113"/>
      <c r="E4" s="113"/>
      <c r="F4" s="113"/>
      <c r="G4" s="113"/>
      <c r="H4" s="113"/>
    </row>
    <row r="5" spans="1:8" s="2" customFormat="1" ht="38.25" customHeight="1" x14ac:dyDescent="0.25">
      <c r="A5" s="104" t="s">
        <v>7</v>
      </c>
      <c r="B5" s="103" t="s">
        <v>51</v>
      </c>
      <c r="C5" s="107" t="s">
        <v>86</v>
      </c>
      <c r="D5" s="35" t="s">
        <v>9</v>
      </c>
      <c r="E5" s="58">
        <f>F5+H5</f>
        <v>64631.843390000002</v>
      </c>
      <c r="F5" s="58">
        <v>12858.781999999999</v>
      </c>
      <c r="G5" s="58">
        <f>'Отчет_лист 1'!H10</f>
        <v>52781.633159999998</v>
      </c>
      <c r="H5" s="58">
        <f>'Отчет_лист 1'!I10</f>
        <v>51773.061390000003</v>
      </c>
    </row>
    <row r="6" spans="1:8" s="2" customFormat="1" x14ac:dyDescent="0.25">
      <c r="A6" s="104"/>
      <c r="B6" s="103"/>
      <c r="C6" s="108"/>
      <c r="D6" s="35" t="s">
        <v>19</v>
      </c>
      <c r="E6" s="58">
        <f t="shared" ref="E6:E43" si="0">F6+H6</f>
        <v>57989.700390000005</v>
      </c>
      <c r="F6" s="58">
        <v>11408.781999999999</v>
      </c>
      <c r="G6" s="58">
        <f>G9+G11+G13+G15</f>
        <v>46581.633159999998</v>
      </c>
      <c r="H6" s="58">
        <f>H9+H11+H13+H15</f>
        <v>46580.918390000006</v>
      </c>
    </row>
    <row r="7" spans="1:8" s="2" customFormat="1" ht="15" customHeight="1" x14ac:dyDescent="0.25">
      <c r="A7" s="104"/>
      <c r="B7" s="103"/>
      <c r="C7" s="109"/>
      <c r="D7" s="35" t="s">
        <v>27</v>
      </c>
      <c r="E7" s="58">
        <f t="shared" si="0"/>
        <v>6642.143</v>
      </c>
      <c r="F7" s="58">
        <v>1450</v>
      </c>
      <c r="G7" s="58">
        <f>G10+G14</f>
        <v>6200</v>
      </c>
      <c r="H7" s="58">
        <f>H10+H14</f>
        <v>5192.143</v>
      </c>
    </row>
    <row r="8" spans="1:8" s="2" customFormat="1" ht="108" customHeight="1" outlineLevel="1" x14ac:dyDescent="0.25">
      <c r="A8" s="99" t="s">
        <v>11</v>
      </c>
      <c r="B8" s="102" t="s">
        <v>55</v>
      </c>
      <c r="C8" s="103" t="s">
        <v>85</v>
      </c>
      <c r="D8" s="35" t="s">
        <v>9</v>
      </c>
      <c r="E8" s="58">
        <f t="shared" si="0"/>
        <v>43461.876179999999</v>
      </c>
      <c r="F8" s="58">
        <v>12290.773999999999</v>
      </c>
      <c r="G8" s="58">
        <f>IF((G9+G10)='Отчет_лист 1'!H11,'Отчет_лист 1'!H11,"Проверка!")</f>
        <v>32179.67395</v>
      </c>
      <c r="H8" s="58">
        <f>IF((H9+H10)='Отчет_лист 1'!I11,'Отчет_лист 1'!I11,"Проверка!")</f>
        <v>31171.102180000002</v>
      </c>
    </row>
    <row r="9" spans="1:8" s="2" customFormat="1" outlineLevel="1" x14ac:dyDescent="0.25">
      <c r="A9" s="99"/>
      <c r="B9" s="102"/>
      <c r="C9" s="103"/>
      <c r="D9" s="35" t="s">
        <v>19</v>
      </c>
      <c r="E9" s="58">
        <f t="shared" si="0"/>
        <v>36969.733180000003</v>
      </c>
      <c r="F9" s="58">
        <v>10990.773999999999</v>
      </c>
      <c r="G9" s="58">
        <f>25979.67395</f>
        <v>25979.67395</v>
      </c>
      <c r="H9" s="58">
        <v>25978.959180000002</v>
      </c>
    </row>
    <row r="10" spans="1:8" s="2" customFormat="1" outlineLevel="1" x14ac:dyDescent="0.25">
      <c r="A10" s="99"/>
      <c r="B10" s="102"/>
      <c r="C10" s="103"/>
      <c r="D10" s="35" t="s">
        <v>27</v>
      </c>
      <c r="E10" s="58">
        <f t="shared" si="0"/>
        <v>6492.143</v>
      </c>
      <c r="F10" s="58">
        <v>1300</v>
      </c>
      <c r="G10" s="58">
        <v>6200</v>
      </c>
      <c r="H10" s="58">
        <f>3292.143+1250+350+300</f>
        <v>5192.143</v>
      </c>
    </row>
    <row r="11" spans="1:8" s="2" customFormat="1" ht="124.5" customHeight="1" outlineLevel="1" x14ac:dyDescent="0.25">
      <c r="A11" s="31" t="s">
        <v>12</v>
      </c>
      <c r="B11" s="33" t="s">
        <v>60</v>
      </c>
      <c r="C11" s="39" t="s">
        <v>81</v>
      </c>
      <c r="D11" s="35" t="s">
        <v>19</v>
      </c>
      <c r="E11" s="58">
        <f t="shared" si="0"/>
        <v>0</v>
      </c>
      <c r="F11" s="58">
        <v>0</v>
      </c>
      <c r="G11" s="58">
        <f>'Отчет_лист 1'!H16</f>
        <v>0</v>
      </c>
      <c r="H11" s="58">
        <f>'Отчет_лист 1'!I16</f>
        <v>0</v>
      </c>
    </row>
    <row r="12" spans="1:8" s="2" customFormat="1" outlineLevel="1" x14ac:dyDescent="0.25">
      <c r="A12" s="99" t="s">
        <v>13</v>
      </c>
      <c r="B12" s="102" t="s">
        <v>58</v>
      </c>
      <c r="C12" s="103" t="s">
        <v>43</v>
      </c>
      <c r="D12" s="35" t="s">
        <v>9</v>
      </c>
      <c r="E12" s="58">
        <f t="shared" si="0"/>
        <v>568.00800000000004</v>
      </c>
      <c r="F12" s="58">
        <v>568.00800000000004</v>
      </c>
      <c r="G12" s="58">
        <f>IF((G13+G14)='Отчет_лист 1'!H18,'Отчет_лист 1'!H18,"Проверка!")</f>
        <v>0</v>
      </c>
      <c r="H12" s="58">
        <f>IF((H13+H14)='Отчет_лист 1'!I18,'Отчет_лист 1'!I18,"Проверка!")</f>
        <v>0</v>
      </c>
    </row>
    <row r="13" spans="1:8" s="2" customFormat="1" outlineLevel="1" x14ac:dyDescent="0.25">
      <c r="A13" s="99"/>
      <c r="B13" s="102"/>
      <c r="C13" s="103"/>
      <c r="D13" s="35" t="s">
        <v>19</v>
      </c>
      <c r="E13" s="58">
        <f t="shared" si="0"/>
        <v>418.00799999999998</v>
      </c>
      <c r="F13" s="58">
        <v>418.00799999999998</v>
      </c>
      <c r="G13" s="58">
        <v>0</v>
      </c>
      <c r="H13" s="58">
        <v>0</v>
      </c>
    </row>
    <row r="14" spans="1:8" s="2" customFormat="1" outlineLevel="1" x14ac:dyDescent="0.25">
      <c r="A14" s="99"/>
      <c r="B14" s="102"/>
      <c r="C14" s="103"/>
      <c r="D14" s="35" t="s">
        <v>27</v>
      </c>
      <c r="E14" s="58">
        <f t="shared" si="0"/>
        <v>150</v>
      </c>
      <c r="F14" s="58">
        <v>150</v>
      </c>
      <c r="G14" s="58">
        <v>0</v>
      </c>
      <c r="H14" s="58">
        <v>0</v>
      </c>
    </row>
    <row r="15" spans="1:8" ht="25.5" outlineLevel="1" x14ac:dyDescent="0.25">
      <c r="A15" s="31" t="s">
        <v>26</v>
      </c>
      <c r="B15" s="37" t="s">
        <v>59</v>
      </c>
      <c r="C15" s="40" t="s">
        <v>29</v>
      </c>
      <c r="D15" s="35" t="s">
        <v>19</v>
      </c>
      <c r="E15" s="58">
        <f t="shared" si="0"/>
        <v>20601.959210000001</v>
      </c>
      <c r="F15" s="58">
        <v>0</v>
      </c>
      <c r="G15" s="58">
        <f>'Отчет_лист 1'!H20</f>
        <v>20601.959210000001</v>
      </c>
      <c r="H15" s="58">
        <f>'Отчет_лист 1'!I20</f>
        <v>20601.959210000001</v>
      </c>
    </row>
    <row r="16" spans="1:8" ht="15.75" customHeight="1" x14ac:dyDescent="0.25">
      <c r="A16" s="106" t="s">
        <v>8</v>
      </c>
      <c r="B16" s="105" t="s">
        <v>44</v>
      </c>
      <c r="C16" s="105" t="s">
        <v>81</v>
      </c>
      <c r="D16" s="35" t="s">
        <v>42</v>
      </c>
      <c r="E16" s="58">
        <f t="shared" si="0"/>
        <v>56078.110539999994</v>
      </c>
      <c r="F16" s="58">
        <v>17211.808000000001</v>
      </c>
      <c r="G16" s="58">
        <f>IF(G17+G18+G19='Отчет_лист 1'!H22,'Отчет_лист 1'!H22,"Проверка!")</f>
        <v>38866.302539999997</v>
      </c>
      <c r="H16" s="58">
        <f>IF(H17+H18+H19='Отчет_лист 1'!I22,'Отчет_лист 1'!I22,"Проверка!")</f>
        <v>38866.302539999997</v>
      </c>
    </row>
    <row r="17" spans="1:8" x14ac:dyDescent="0.25">
      <c r="A17" s="106"/>
      <c r="B17" s="105"/>
      <c r="C17" s="105"/>
      <c r="D17" s="35" t="s">
        <v>19</v>
      </c>
      <c r="E17" s="58">
        <f t="shared" si="0"/>
        <v>2134.4340499999998</v>
      </c>
      <c r="F17" s="58">
        <v>1357.1079999999999</v>
      </c>
      <c r="G17" s="58">
        <f>G21+G25+G29</f>
        <v>777.32605000000001</v>
      </c>
      <c r="H17" s="58">
        <f>H21+H25+H29</f>
        <v>777.32605000000001</v>
      </c>
    </row>
    <row r="18" spans="1:8" x14ac:dyDescent="0.25">
      <c r="A18" s="106"/>
      <c r="B18" s="105"/>
      <c r="C18" s="105"/>
      <c r="D18" s="35" t="s">
        <v>27</v>
      </c>
      <c r="E18" s="58">
        <f t="shared" si="0"/>
        <v>5487.5603099999998</v>
      </c>
      <c r="F18" s="58">
        <v>3963.9719999999998</v>
      </c>
      <c r="G18" s="58">
        <f t="shared" ref="G18:H19" si="1">G22+G26+G30</f>
        <v>1523.5883100000001</v>
      </c>
      <c r="H18" s="58">
        <f t="shared" si="1"/>
        <v>1523.5883100000001</v>
      </c>
    </row>
    <row r="19" spans="1:8" x14ac:dyDescent="0.25">
      <c r="A19" s="106"/>
      <c r="B19" s="105"/>
      <c r="C19" s="105"/>
      <c r="D19" s="35" t="s">
        <v>83</v>
      </c>
      <c r="E19" s="58">
        <f t="shared" si="0"/>
        <v>48456.116179999997</v>
      </c>
      <c r="F19" s="58">
        <v>11890.727999999999</v>
      </c>
      <c r="G19" s="58">
        <f t="shared" si="1"/>
        <v>36565.388180000002</v>
      </c>
      <c r="H19" s="58">
        <f t="shared" si="1"/>
        <v>36565.388180000002</v>
      </c>
    </row>
    <row r="20" spans="1:8" outlineLevel="1" x14ac:dyDescent="0.25">
      <c r="A20" s="99" t="s">
        <v>14</v>
      </c>
      <c r="B20" s="101" t="s">
        <v>61</v>
      </c>
      <c r="C20" s="100" t="s">
        <v>81</v>
      </c>
      <c r="D20" s="35" t="s">
        <v>42</v>
      </c>
      <c r="E20" s="58">
        <f t="shared" si="0"/>
        <v>9930.3340000000007</v>
      </c>
      <c r="F20" s="58">
        <v>9930.3340000000007</v>
      </c>
      <c r="G20" s="58">
        <f>IF(G21+G22+G23='Отчет_лист 1'!H23,'Отчет_лист 1'!H23,"Проверка!")</f>
        <v>0</v>
      </c>
      <c r="H20" s="58">
        <f>IF(H21+H22+H23='Отчет_лист 1'!I23,'Отчет_лист 1'!I23,"Проверка!")</f>
        <v>0</v>
      </c>
    </row>
    <row r="21" spans="1:8" outlineLevel="1" x14ac:dyDescent="0.25">
      <c r="A21" s="99"/>
      <c r="B21" s="101"/>
      <c r="C21" s="100"/>
      <c r="D21" s="35" t="s">
        <v>19</v>
      </c>
      <c r="E21" s="58">
        <f t="shared" si="0"/>
        <v>993.03399999999999</v>
      </c>
      <c r="F21" s="58">
        <v>993.03399999999999</v>
      </c>
      <c r="G21" s="58">
        <v>0</v>
      </c>
      <c r="H21" s="58">
        <v>0</v>
      </c>
    </row>
    <row r="22" spans="1:8" outlineLevel="1" x14ac:dyDescent="0.25">
      <c r="A22" s="99"/>
      <c r="B22" s="101"/>
      <c r="C22" s="100"/>
      <c r="D22" s="35" t="s">
        <v>27</v>
      </c>
      <c r="E22" s="58">
        <f t="shared" si="0"/>
        <v>2234.6</v>
      </c>
      <c r="F22" s="58">
        <v>2234.6</v>
      </c>
      <c r="G22" s="58">
        <v>0</v>
      </c>
      <c r="H22" s="58">
        <v>0</v>
      </c>
    </row>
    <row r="23" spans="1:8" outlineLevel="1" x14ac:dyDescent="0.25">
      <c r="A23" s="99"/>
      <c r="B23" s="101"/>
      <c r="C23" s="100"/>
      <c r="D23" s="35" t="s">
        <v>83</v>
      </c>
      <c r="E23" s="58">
        <f t="shared" si="0"/>
        <v>6702.7</v>
      </c>
      <c r="F23" s="58">
        <v>6702.7</v>
      </c>
      <c r="G23" s="58">
        <v>0</v>
      </c>
      <c r="H23" s="58">
        <v>0</v>
      </c>
    </row>
    <row r="24" spans="1:8" ht="29.25" customHeight="1" outlineLevel="1" x14ac:dyDescent="0.25">
      <c r="A24" s="99" t="s">
        <v>15</v>
      </c>
      <c r="B24" s="101" t="s">
        <v>62</v>
      </c>
      <c r="C24" s="100" t="s">
        <v>81</v>
      </c>
      <c r="D24" s="35" t="s">
        <v>42</v>
      </c>
      <c r="E24" s="58">
        <f t="shared" si="0"/>
        <v>7281.4740000000002</v>
      </c>
      <c r="F24" s="58">
        <v>7281.4740000000002</v>
      </c>
      <c r="G24" s="58">
        <f>IF(G25+G26+G27='Отчет_лист 1'!H25,'Отчет_лист 1'!H25,"Проверка!")</f>
        <v>0</v>
      </c>
      <c r="H24" s="58">
        <f>IF(H25+H26+H27='Отчет_лист 1'!I25,'Отчет_лист 1'!I25,"Проверка!")</f>
        <v>0</v>
      </c>
    </row>
    <row r="25" spans="1:8" outlineLevel="1" x14ac:dyDescent="0.25">
      <c r="A25" s="99"/>
      <c r="B25" s="101"/>
      <c r="C25" s="100"/>
      <c r="D25" s="35" t="s">
        <v>19</v>
      </c>
      <c r="E25" s="58">
        <f t="shared" si="0"/>
        <v>364.07400000000001</v>
      </c>
      <c r="F25" s="58">
        <v>364.07400000000001</v>
      </c>
      <c r="G25" s="58">
        <v>0</v>
      </c>
      <c r="H25" s="58">
        <v>0</v>
      </c>
    </row>
    <row r="26" spans="1:8" outlineLevel="1" x14ac:dyDescent="0.25">
      <c r="A26" s="99"/>
      <c r="B26" s="101"/>
      <c r="C26" s="100"/>
      <c r="D26" s="35" t="s">
        <v>27</v>
      </c>
      <c r="E26" s="58">
        <f t="shared" si="0"/>
        <v>1729.3720000000001</v>
      </c>
      <c r="F26" s="58">
        <v>1729.3720000000001</v>
      </c>
      <c r="G26" s="58">
        <v>0</v>
      </c>
      <c r="H26" s="58">
        <v>0</v>
      </c>
    </row>
    <row r="27" spans="1:8" outlineLevel="1" x14ac:dyDescent="0.25">
      <c r="A27" s="99"/>
      <c r="B27" s="101"/>
      <c r="C27" s="100"/>
      <c r="D27" s="35" t="s">
        <v>83</v>
      </c>
      <c r="E27" s="58">
        <f t="shared" si="0"/>
        <v>5188.0280000000002</v>
      </c>
      <c r="F27" s="58">
        <v>5188.0280000000002</v>
      </c>
      <c r="G27" s="58">
        <v>0</v>
      </c>
      <c r="H27" s="58">
        <v>0</v>
      </c>
    </row>
    <row r="28" spans="1:8" outlineLevel="1" x14ac:dyDescent="0.25">
      <c r="A28" s="99" t="s">
        <v>93</v>
      </c>
      <c r="B28" s="101" t="s">
        <v>94</v>
      </c>
      <c r="C28" s="100" t="s">
        <v>81</v>
      </c>
      <c r="D28" s="66" t="s">
        <v>42</v>
      </c>
      <c r="E28" s="58">
        <f t="shared" si="0"/>
        <v>46147.776539999999</v>
      </c>
      <c r="F28" s="58">
        <v>7281.4740000000002</v>
      </c>
      <c r="G28" s="58">
        <f>IF(G29+G30+G31='Отчет_лист 1'!H27,'Отчет_лист 1'!H27,"Проверка!")</f>
        <v>38866.302539999997</v>
      </c>
      <c r="H28" s="58">
        <f>IF(H29+H30+H31='Отчет_лист 1'!I27,'Отчет_лист 1'!I27,"Проверка!")</f>
        <v>38866.302539999997</v>
      </c>
    </row>
    <row r="29" spans="1:8" outlineLevel="1" x14ac:dyDescent="0.25">
      <c r="A29" s="99"/>
      <c r="B29" s="101"/>
      <c r="C29" s="100"/>
      <c r="D29" s="66" t="s">
        <v>19</v>
      </c>
      <c r="E29" s="58">
        <f t="shared" si="0"/>
        <v>777.32605000000001</v>
      </c>
      <c r="F29" s="58">
        <v>0</v>
      </c>
      <c r="G29" s="58">
        <v>777.32605000000001</v>
      </c>
      <c r="H29" s="58">
        <v>777.32605000000001</v>
      </c>
    </row>
    <row r="30" spans="1:8" outlineLevel="1" x14ac:dyDescent="0.25">
      <c r="A30" s="99"/>
      <c r="B30" s="101"/>
      <c r="C30" s="100"/>
      <c r="D30" s="66" t="s">
        <v>27</v>
      </c>
      <c r="E30" s="58">
        <f t="shared" si="0"/>
        <v>1523.5883100000001</v>
      </c>
      <c r="F30" s="58">
        <v>0</v>
      </c>
      <c r="G30" s="58">
        <v>1523.5883100000001</v>
      </c>
      <c r="H30" s="58">
        <v>1523.5883100000001</v>
      </c>
    </row>
    <row r="31" spans="1:8" outlineLevel="1" x14ac:dyDescent="0.25">
      <c r="A31" s="99"/>
      <c r="B31" s="101"/>
      <c r="C31" s="100"/>
      <c r="D31" s="66" t="s">
        <v>83</v>
      </c>
      <c r="E31" s="58">
        <f t="shared" si="0"/>
        <v>36565.388180000002</v>
      </c>
      <c r="F31" s="58">
        <v>0</v>
      </c>
      <c r="G31" s="58">
        <v>36565.388180000002</v>
      </c>
      <c r="H31" s="58">
        <v>36565.388180000002</v>
      </c>
    </row>
    <row r="32" spans="1:8" ht="15.75" customHeight="1" x14ac:dyDescent="0.25">
      <c r="A32" s="103" t="s">
        <v>82</v>
      </c>
      <c r="B32" s="103"/>
      <c r="C32" s="141"/>
      <c r="D32" s="36" t="s">
        <v>9</v>
      </c>
      <c r="E32" s="58">
        <f t="shared" si="0"/>
        <v>120709.95392999999</v>
      </c>
      <c r="F32" s="58">
        <v>30070.59</v>
      </c>
      <c r="G32" s="58">
        <f>IF(G33+G34+G35='Отчет_лист 1'!H9,'Отчет_лист 1'!H9,"Проверка!")</f>
        <v>91647.935700000002</v>
      </c>
      <c r="H32" s="58">
        <f>IF(H33+H34+H35='Отчет_лист 1'!I9,'Отчет_лист 1'!I9,"Проверка!")</f>
        <v>90639.363929999992</v>
      </c>
    </row>
    <row r="33" spans="1:8" x14ac:dyDescent="0.25">
      <c r="A33" s="103"/>
      <c r="B33" s="103"/>
      <c r="C33" s="142"/>
      <c r="D33" s="35" t="s">
        <v>19</v>
      </c>
      <c r="E33" s="58">
        <f t="shared" si="0"/>
        <v>60124.134440000002</v>
      </c>
      <c r="F33" s="58">
        <v>12765.89</v>
      </c>
      <c r="G33" s="58">
        <f>G37+G41+G43</f>
        <v>47358.959210000001</v>
      </c>
      <c r="H33" s="58">
        <f>H37+H41+H43</f>
        <v>47358.244440000002</v>
      </c>
    </row>
    <row r="34" spans="1:8" x14ac:dyDescent="0.25">
      <c r="A34" s="103"/>
      <c r="B34" s="103"/>
      <c r="C34" s="142"/>
      <c r="D34" s="35" t="s">
        <v>27</v>
      </c>
      <c r="E34" s="58">
        <f t="shared" si="0"/>
        <v>12129.703310000001</v>
      </c>
      <c r="F34" s="58">
        <v>5413.9719999999998</v>
      </c>
      <c r="G34" s="58">
        <f>G38+G42</f>
        <v>7723.5883100000001</v>
      </c>
      <c r="H34" s="58">
        <f>H38+H42</f>
        <v>6715.7313100000001</v>
      </c>
    </row>
    <row r="35" spans="1:8" x14ac:dyDescent="0.25">
      <c r="A35" s="103"/>
      <c r="B35" s="103"/>
      <c r="C35" s="143"/>
      <c r="D35" s="35" t="s">
        <v>83</v>
      </c>
      <c r="E35" s="58">
        <f t="shared" si="0"/>
        <v>48456.116179999997</v>
      </c>
      <c r="F35" s="58">
        <v>11890.727999999999</v>
      </c>
      <c r="G35" s="58">
        <f>G39</f>
        <v>36565.388180000002</v>
      </c>
      <c r="H35" s="58">
        <f>H39</f>
        <v>36565.388180000002</v>
      </c>
    </row>
    <row r="36" spans="1:8" x14ac:dyDescent="0.25">
      <c r="A36" s="103"/>
      <c r="B36" s="103"/>
      <c r="C36" s="123" t="s">
        <v>81</v>
      </c>
      <c r="D36" s="66" t="s">
        <v>9</v>
      </c>
      <c r="E36" s="58">
        <f t="shared" si="0"/>
        <v>99539.986720000001</v>
      </c>
      <c r="F36" s="58">
        <f>SUM(F37:F39)</f>
        <v>29502.581999999999</v>
      </c>
      <c r="G36" s="58">
        <f>SUM(G37:G39)</f>
        <v>71045.976490000001</v>
      </c>
      <c r="H36" s="58">
        <f>SUM(H37:H39)</f>
        <v>70037.404720000006</v>
      </c>
    </row>
    <row r="37" spans="1:8" ht="17.25" customHeight="1" x14ac:dyDescent="0.25">
      <c r="A37" s="103"/>
      <c r="B37" s="103"/>
      <c r="C37" s="124"/>
      <c r="D37" s="35" t="s">
        <v>19</v>
      </c>
      <c r="E37" s="58">
        <f t="shared" si="0"/>
        <v>39104.167229999999</v>
      </c>
      <c r="F37" s="58">
        <v>12347.882</v>
      </c>
      <c r="G37" s="58">
        <f>G9+G11+G17</f>
        <v>26757</v>
      </c>
      <c r="H37" s="58">
        <f>H9+H11+H17</f>
        <v>26756.285230000001</v>
      </c>
    </row>
    <row r="38" spans="1:8" x14ac:dyDescent="0.25">
      <c r="A38" s="103"/>
      <c r="B38" s="103"/>
      <c r="C38" s="124"/>
      <c r="D38" s="35" t="s">
        <v>27</v>
      </c>
      <c r="E38" s="58">
        <f t="shared" si="0"/>
        <v>11979.703310000001</v>
      </c>
      <c r="F38" s="58">
        <v>5263.9719999999998</v>
      </c>
      <c r="G38" s="58">
        <f>G10+G18</f>
        <v>7723.5883100000001</v>
      </c>
      <c r="H38" s="58">
        <f>H10+H18</f>
        <v>6715.7313100000001</v>
      </c>
    </row>
    <row r="39" spans="1:8" x14ac:dyDescent="0.25">
      <c r="A39" s="103"/>
      <c r="B39" s="103"/>
      <c r="C39" s="125"/>
      <c r="D39" s="35" t="s">
        <v>83</v>
      </c>
      <c r="E39" s="58">
        <f t="shared" si="0"/>
        <v>48456.116179999997</v>
      </c>
      <c r="F39" s="58">
        <v>11890.727999999999</v>
      </c>
      <c r="G39" s="58">
        <f>G19</f>
        <v>36565.388180000002</v>
      </c>
      <c r="H39" s="58">
        <f>H19</f>
        <v>36565.388180000002</v>
      </c>
    </row>
    <row r="40" spans="1:8" x14ac:dyDescent="0.25">
      <c r="A40" s="103"/>
      <c r="B40" s="103"/>
      <c r="C40" s="123" t="s">
        <v>25</v>
      </c>
      <c r="D40" s="66" t="s">
        <v>9</v>
      </c>
      <c r="E40" s="58">
        <f t="shared" si="0"/>
        <v>568.00800000000004</v>
      </c>
      <c r="F40" s="58">
        <f>SUM(F41:F42)</f>
        <v>568.00800000000004</v>
      </c>
      <c r="G40" s="58">
        <f>SUM(G41:G42)</f>
        <v>0</v>
      </c>
      <c r="H40" s="58">
        <f>SUM(H41:H42)</f>
        <v>0</v>
      </c>
    </row>
    <row r="41" spans="1:8" x14ac:dyDescent="0.25">
      <c r="A41" s="103"/>
      <c r="B41" s="103"/>
      <c r="C41" s="124"/>
      <c r="D41" s="35" t="s">
        <v>19</v>
      </c>
      <c r="E41" s="58">
        <f t="shared" si="0"/>
        <v>418.00799999999998</v>
      </c>
      <c r="F41" s="58">
        <v>418.00799999999998</v>
      </c>
      <c r="G41" s="58">
        <f t="shared" ref="G41:H43" si="2">G13</f>
        <v>0</v>
      </c>
      <c r="H41" s="58">
        <f t="shared" si="2"/>
        <v>0</v>
      </c>
    </row>
    <row r="42" spans="1:8" x14ac:dyDescent="0.25">
      <c r="A42" s="103"/>
      <c r="B42" s="103"/>
      <c r="C42" s="125"/>
      <c r="D42" s="35" t="s">
        <v>27</v>
      </c>
      <c r="E42" s="58">
        <f t="shared" si="0"/>
        <v>150</v>
      </c>
      <c r="F42" s="58">
        <v>150</v>
      </c>
      <c r="G42" s="58">
        <f t="shared" si="2"/>
        <v>0</v>
      </c>
      <c r="H42" s="58">
        <f t="shared" si="2"/>
        <v>0</v>
      </c>
    </row>
    <row r="43" spans="1:8" x14ac:dyDescent="0.25">
      <c r="A43" s="103"/>
      <c r="B43" s="103"/>
      <c r="C43" s="40" t="s">
        <v>29</v>
      </c>
      <c r="D43" s="35" t="s">
        <v>19</v>
      </c>
      <c r="E43" s="58">
        <f t="shared" si="0"/>
        <v>20601.959210000001</v>
      </c>
      <c r="F43" s="58">
        <v>0</v>
      </c>
      <c r="G43" s="58">
        <f t="shared" si="2"/>
        <v>20601.959210000001</v>
      </c>
      <c r="H43" s="58">
        <f t="shared" si="2"/>
        <v>20601.959210000001</v>
      </c>
    </row>
    <row r="44" spans="1:8" s="20" customFormat="1" x14ac:dyDescent="0.25">
      <c r="A44" s="126" t="s">
        <v>46</v>
      </c>
      <c r="B44" s="126"/>
      <c r="C44" s="126"/>
      <c r="D44" s="126"/>
      <c r="E44" s="126"/>
      <c r="F44" s="126"/>
      <c r="G44" s="126"/>
      <c r="H44" s="126"/>
    </row>
    <row r="45" spans="1:8" ht="78.75" x14ac:dyDescent="0.25">
      <c r="A45" s="34" t="s">
        <v>16</v>
      </c>
      <c r="B45" s="35" t="s">
        <v>65</v>
      </c>
      <c r="C45" s="40" t="s">
        <v>81</v>
      </c>
      <c r="D45" s="38" t="s">
        <v>19</v>
      </c>
      <c r="E45" s="58">
        <f t="shared" ref="E45:E74" si="3">F45+H45</f>
        <v>6781.99172</v>
      </c>
      <c r="F45" s="58">
        <v>2269.2890000000002</v>
      </c>
      <c r="G45" s="58">
        <f>'Отчет_лист 1'!H30</f>
        <v>4749.9979999999996</v>
      </c>
      <c r="H45" s="58">
        <f>'Отчет_лист 1'!I30</f>
        <v>4512.7027200000002</v>
      </c>
    </row>
    <row r="46" spans="1:8" ht="63" x14ac:dyDescent="0.25">
      <c r="A46" s="127" t="s">
        <v>84</v>
      </c>
      <c r="B46" s="128"/>
      <c r="C46" s="40" t="s">
        <v>81</v>
      </c>
      <c r="D46" s="38" t="s">
        <v>19</v>
      </c>
      <c r="E46" s="58">
        <f t="shared" si="3"/>
        <v>6781.99172</v>
      </c>
      <c r="F46" s="58">
        <v>2269.2890000000002</v>
      </c>
      <c r="G46" s="58">
        <f>G45</f>
        <v>4749.9979999999996</v>
      </c>
      <c r="H46" s="58">
        <f>H45</f>
        <v>4512.7027200000002</v>
      </c>
    </row>
    <row r="47" spans="1:8" ht="16.5" customHeight="1" x14ac:dyDescent="0.25">
      <c r="A47" s="129" t="s">
        <v>47</v>
      </c>
      <c r="B47" s="130"/>
      <c r="C47" s="130"/>
      <c r="D47" s="130"/>
      <c r="E47" s="130"/>
      <c r="F47" s="130"/>
      <c r="G47" s="130"/>
      <c r="H47" s="131"/>
    </row>
    <row r="48" spans="1:8" x14ac:dyDescent="0.25">
      <c r="A48" s="120" t="s">
        <v>24</v>
      </c>
      <c r="B48" s="107" t="s">
        <v>48</v>
      </c>
      <c r="C48" s="123" t="s">
        <v>81</v>
      </c>
      <c r="D48" s="35" t="s">
        <v>9</v>
      </c>
      <c r="E48" s="58">
        <f t="shared" si="3"/>
        <v>374858.20950999996</v>
      </c>
      <c r="F48" s="58">
        <v>174864.18</v>
      </c>
      <c r="G48" s="58">
        <f>IF(G49+G50='Отчет_лист 1'!H34,'Отчет_лист 1'!H34,"Проверка!")</f>
        <v>200027.935</v>
      </c>
      <c r="H48" s="58">
        <f>IF(H49+H50='Отчет_лист 1'!I34,'Отчет_лист 1'!I34,"Проверка!")</f>
        <v>199994.02950999999</v>
      </c>
    </row>
    <row r="49" spans="1:8" x14ac:dyDescent="0.25">
      <c r="A49" s="121"/>
      <c r="B49" s="108"/>
      <c r="C49" s="124"/>
      <c r="D49" s="35" t="s">
        <v>19</v>
      </c>
      <c r="E49" s="58">
        <f t="shared" si="3"/>
        <v>369645.01850999997</v>
      </c>
      <c r="F49" s="58">
        <v>170641.924</v>
      </c>
      <c r="G49" s="58">
        <f>G52+G55</f>
        <v>199037</v>
      </c>
      <c r="H49" s="58">
        <f>H52+H55</f>
        <v>199003.09451</v>
      </c>
    </row>
    <row r="50" spans="1:8" ht="15.75" customHeight="1" x14ac:dyDescent="0.25">
      <c r="A50" s="122"/>
      <c r="B50" s="109"/>
      <c r="C50" s="125"/>
      <c r="D50" s="35" t="s">
        <v>27</v>
      </c>
      <c r="E50" s="58">
        <f t="shared" si="3"/>
        <v>5213.1910000000007</v>
      </c>
      <c r="F50" s="58">
        <v>4222.2560000000003</v>
      </c>
      <c r="G50" s="58">
        <f>G53+G56</f>
        <v>990.93499999999995</v>
      </c>
      <c r="H50" s="58">
        <f>H53+H56</f>
        <v>990.93499999999995</v>
      </c>
    </row>
    <row r="51" spans="1:8" x14ac:dyDescent="0.25">
      <c r="A51" s="135" t="s">
        <v>49</v>
      </c>
      <c r="B51" s="138" t="s">
        <v>70</v>
      </c>
      <c r="C51" s="132" t="s">
        <v>45</v>
      </c>
      <c r="D51" s="35" t="s">
        <v>9</v>
      </c>
      <c r="E51" s="58">
        <f t="shared" si="3"/>
        <v>358047.54099999997</v>
      </c>
      <c r="F51" s="58">
        <v>166850.25599999999</v>
      </c>
      <c r="G51" s="58">
        <f>IF(G52+G53='Отчет_лист 1'!H35,'Отчет_лист 1'!H35,"Проверка!")</f>
        <v>191197.285</v>
      </c>
      <c r="H51" s="58">
        <f>IF(H52+H53='Отчет_лист 1'!I35,'Отчет_лист 1'!I35,"Проверка!")</f>
        <v>191197.285</v>
      </c>
    </row>
    <row r="52" spans="1:8" x14ac:dyDescent="0.25">
      <c r="A52" s="136"/>
      <c r="B52" s="139"/>
      <c r="C52" s="133"/>
      <c r="D52" s="35" t="s">
        <v>19</v>
      </c>
      <c r="E52" s="58">
        <f t="shared" si="3"/>
        <v>352834.35</v>
      </c>
      <c r="F52" s="58">
        <v>162628</v>
      </c>
      <c r="G52" s="58">
        <v>190206.35</v>
      </c>
      <c r="H52" s="58">
        <v>190206.35</v>
      </c>
    </row>
    <row r="53" spans="1:8" ht="15.75" customHeight="1" x14ac:dyDescent="0.25">
      <c r="A53" s="137"/>
      <c r="B53" s="140"/>
      <c r="C53" s="134"/>
      <c r="D53" s="35" t="s">
        <v>27</v>
      </c>
      <c r="E53" s="58">
        <f t="shared" si="3"/>
        <v>5213.1910000000007</v>
      </c>
      <c r="F53" s="58">
        <v>4222.2560000000003</v>
      </c>
      <c r="G53" s="58">
        <v>990.93499999999995</v>
      </c>
      <c r="H53" s="58">
        <v>990.93499999999995</v>
      </c>
    </row>
    <row r="54" spans="1:8" x14ac:dyDescent="0.25">
      <c r="A54" s="135" t="s">
        <v>50</v>
      </c>
      <c r="B54" s="138" t="s">
        <v>72</v>
      </c>
      <c r="C54" s="132" t="s">
        <v>45</v>
      </c>
      <c r="D54" s="35" t="s">
        <v>9</v>
      </c>
      <c r="E54" s="58">
        <f t="shared" si="3"/>
        <v>16810.66851</v>
      </c>
      <c r="F54" s="58">
        <v>8013.924</v>
      </c>
      <c r="G54" s="58">
        <f>IF(G55+G56='Отчет_лист 1'!H37,'Отчет_лист 1'!H37,"Проверка!")</f>
        <v>8830.65</v>
      </c>
      <c r="H54" s="58">
        <f>IF(H55+H56='Отчет_лист 1'!I37,'Отчет_лист 1'!I37,"Проверка!")</f>
        <v>8796.7445100000004</v>
      </c>
    </row>
    <row r="55" spans="1:8" x14ac:dyDescent="0.25">
      <c r="A55" s="136"/>
      <c r="B55" s="139"/>
      <c r="C55" s="133"/>
      <c r="D55" s="35" t="s">
        <v>19</v>
      </c>
      <c r="E55" s="58">
        <f t="shared" si="3"/>
        <v>16810.66851</v>
      </c>
      <c r="F55" s="58">
        <v>8013.924</v>
      </c>
      <c r="G55" s="58">
        <v>8830.65</v>
      </c>
      <c r="H55" s="58">
        <v>8796.7445100000004</v>
      </c>
    </row>
    <row r="56" spans="1:8" ht="15.75" customHeight="1" x14ac:dyDescent="0.25">
      <c r="A56" s="137"/>
      <c r="B56" s="140"/>
      <c r="C56" s="134"/>
      <c r="D56" s="35" t="s">
        <v>27</v>
      </c>
      <c r="E56" s="58">
        <f t="shared" si="3"/>
        <v>0</v>
      </c>
      <c r="F56" s="58">
        <v>0</v>
      </c>
      <c r="G56" s="58">
        <v>0</v>
      </c>
      <c r="H56" s="58">
        <v>0</v>
      </c>
    </row>
    <row r="57" spans="1:8" x14ac:dyDescent="0.25">
      <c r="A57" s="120" t="s">
        <v>21</v>
      </c>
      <c r="B57" s="107" t="s">
        <v>74</v>
      </c>
      <c r="C57" s="123" t="s">
        <v>81</v>
      </c>
      <c r="D57" s="35" t="s">
        <v>9</v>
      </c>
      <c r="E57" s="58">
        <f t="shared" si="3"/>
        <v>22775.382600000001</v>
      </c>
      <c r="F57" s="58">
        <v>10974.198</v>
      </c>
      <c r="G57" s="58">
        <f>IF(G58+G59='Отчет_лист 1'!H39,'Отчет_лист 1'!H39,"Проверка!")</f>
        <v>11801.427</v>
      </c>
      <c r="H57" s="58">
        <f>IF(H58+H59='Отчет_лист 1'!I39,'Отчет_лист 1'!I39,"Проверка!")</f>
        <v>11801.184600000001</v>
      </c>
    </row>
    <row r="58" spans="1:8" x14ac:dyDescent="0.25">
      <c r="A58" s="121"/>
      <c r="B58" s="108"/>
      <c r="C58" s="124"/>
      <c r="D58" s="35" t="s">
        <v>19</v>
      </c>
      <c r="E58" s="58">
        <f t="shared" si="3"/>
        <v>22745.7006</v>
      </c>
      <c r="F58" s="58">
        <v>10953.942999999999</v>
      </c>
      <c r="G58" s="58">
        <v>11792</v>
      </c>
      <c r="H58" s="58">
        <v>11791.757600000001</v>
      </c>
    </row>
    <row r="59" spans="1:8" ht="15.75" customHeight="1" x14ac:dyDescent="0.25">
      <c r="A59" s="122"/>
      <c r="B59" s="109"/>
      <c r="C59" s="125"/>
      <c r="D59" s="35" t="s">
        <v>27</v>
      </c>
      <c r="E59" s="58">
        <f t="shared" si="3"/>
        <v>29.681999999999999</v>
      </c>
      <c r="F59" s="58">
        <v>20.254999999999999</v>
      </c>
      <c r="G59" s="58">
        <v>9.4269999999999996</v>
      </c>
      <c r="H59" s="58">
        <v>9.4269999999999996</v>
      </c>
    </row>
    <row r="60" spans="1:8" x14ac:dyDescent="0.25">
      <c r="A60" s="148" t="s">
        <v>87</v>
      </c>
      <c r="B60" s="149"/>
      <c r="C60" s="123" t="s">
        <v>81</v>
      </c>
      <c r="D60" s="35" t="s">
        <v>9</v>
      </c>
      <c r="E60" s="58">
        <f t="shared" si="3"/>
        <v>397633.59210999997</v>
      </c>
      <c r="F60" s="58">
        <v>185838.378</v>
      </c>
      <c r="G60" s="58">
        <f>IF(G61+G62='Отчет_лист 1'!H33,'Отчет_лист 1'!H33,"Проверка!")</f>
        <v>211829.36199999999</v>
      </c>
      <c r="H60" s="58">
        <f>IF(H61+H62='Отчет_лист 1'!I33,'Отчет_лист 1'!I33,"Проверка!")</f>
        <v>211795.21411</v>
      </c>
    </row>
    <row r="61" spans="1:8" x14ac:dyDescent="0.25">
      <c r="A61" s="150"/>
      <c r="B61" s="151"/>
      <c r="C61" s="124"/>
      <c r="D61" s="35" t="s">
        <v>19</v>
      </c>
      <c r="E61" s="58">
        <f t="shared" si="3"/>
        <v>392390.71911000001</v>
      </c>
      <c r="F61" s="58">
        <v>181595.867</v>
      </c>
      <c r="G61" s="58">
        <f>G49+G58</f>
        <v>210829</v>
      </c>
      <c r="H61" s="58">
        <f>H49+H58</f>
        <v>210794.85211000001</v>
      </c>
    </row>
    <row r="62" spans="1:8" ht="15.75" customHeight="1" x14ac:dyDescent="0.25">
      <c r="A62" s="152"/>
      <c r="B62" s="153"/>
      <c r="C62" s="125"/>
      <c r="D62" s="35" t="s">
        <v>27</v>
      </c>
      <c r="E62" s="58">
        <f t="shared" si="3"/>
        <v>5242.8730000000005</v>
      </c>
      <c r="F62" s="58">
        <v>4242.5110000000004</v>
      </c>
      <c r="G62" s="58">
        <f>G50+G59</f>
        <v>1000.362</v>
      </c>
      <c r="H62" s="58">
        <f>H50+H59</f>
        <v>1000.362</v>
      </c>
    </row>
    <row r="63" spans="1:8" ht="15.75" customHeight="1" x14ac:dyDescent="0.25">
      <c r="A63" s="144" t="s">
        <v>88</v>
      </c>
      <c r="B63" s="145"/>
      <c r="C63" s="43"/>
      <c r="D63" s="41" t="s">
        <v>9</v>
      </c>
      <c r="E63" s="58">
        <f t="shared" si="3"/>
        <v>525125.53776000009</v>
      </c>
      <c r="F63" s="58">
        <f>F64+F65+F70</f>
        <v>218178.25700000001</v>
      </c>
      <c r="G63" s="58">
        <f>G64+G65+G70</f>
        <v>308227.29570000002</v>
      </c>
      <c r="H63" s="58">
        <f>H64+H65+H70</f>
        <v>306947.28076000005</v>
      </c>
    </row>
    <row r="64" spans="1:8" x14ac:dyDescent="0.25">
      <c r="A64" s="146"/>
      <c r="B64" s="147"/>
      <c r="C64" s="117"/>
      <c r="D64" s="42" t="s">
        <v>19</v>
      </c>
      <c r="E64" s="58">
        <f t="shared" si="3"/>
        <v>459296.84527000005</v>
      </c>
      <c r="F64" s="58">
        <f>F68+F72+F74</f>
        <v>196631.046</v>
      </c>
      <c r="G64" s="58">
        <f>G68+G72+G74</f>
        <v>262937.95721000002</v>
      </c>
      <c r="H64" s="58">
        <f>H68+H72+H74</f>
        <v>262665.79927000002</v>
      </c>
    </row>
    <row r="65" spans="1:8" x14ac:dyDescent="0.25">
      <c r="A65" s="146"/>
      <c r="B65" s="147"/>
      <c r="C65" s="118"/>
      <c r="D65" s="42" t="s">
        <v>27</v>
      </c>
      <c r="E65" s="58">
        <f>F65+H65</f>
        <v>17372.57631</v>
      </c>
      <c r="F65" s="58">
        <f>F69+F73</f>
        <v>9656.4830000000002</v>
      </c>
      <c r="G65" s="58">
        <f>G69+G73</f>
        <v>8723.9503100000002</v>
      </c>
      <c r="H65" s="58">
        <f>H69+H73</f>
        <v>7716.0933100000002</v>
      </c>
    </row>
    <row r="66" spans="1:8" x14ac:dyDescent="0.25">
      <c r="A66" s="146"/>
      <c r="B66" s="147"/>
      <c r="C66" s="119"/>
      <c r="D66" s="42" t="s">
        <v>83</v>
      </c>
      <c r="E66" s="58">
        <f t="shared" ref="E66:E67" si="4">F66+H66</f>
        <v>120709.95392999999</v>
      </c>
      <c r="F66" s="58">
        <f>F32</f>
        <v>30070.59</v>
      </c>
      <c r="G66" s="58">
        <f>G32</f>
        <v>91647.935700000002</v>
      </c>
      <c r="H66" s="58">
        <f>H32</f>
        <v>90639.363929999992</v>
      </c>
    </row>
    <row r="67" spans="1:8" x14ac:dyDescent="0.25">
      <c r="A67" s="146"/>
      <c r="B67" s="147"/>
      <c r="C67" s="123" t="s">
        <v>81</v>
      </c>
      <c r="D67" s="42" t="s">
        <v>9</v>
      </c>
      <c r="E67" s="58">
        <f t="shared" si="4"/>
        <v>503955.57055</v>
      </c>
      <c r="F67" s="58">
        <f>SUM(F68:F70)</f>
        <v>217610.24900000001</v>
      </c>
      <c r="G67" s="58">
        <f t="shared" ref="G67:H67" si="5">SUM(G68:G70)</f>
        <v>287625.33649000002</v>
      </c>
      <c r="H67" s="58">
        <f t="shared" si="5"/>
        <v>286345.32154999999</v>
      </c>
    </row>
    <row r="68" spans="1:8" x14ac:dyDescent="0.25">
      <c r="A68" s="146"/>
      <c r="B68" s="147"/>
      <c r="C68" s="124"/>
      <c r="D68" s="42" t="s">
        <v>19</v>
      </c>
      <c r="E68" s="58">
        <f t="shared" si="3"/>
        <v>438276.87806000002</v>
      </c>
      <c r="F68" s="58">
        <f>F37+F46+F61</f>
        <v>196213.038</v>
      </c>
      <c r="G68" s="58">
        <f>G37+G46+G61</f>
        <v>242335.99799999999</v>
      </c>
      <c r="H68" s="58">
        <f>H37+H46+H61</f>
        <v>242063.84006000002</v>
      </c>
    </row>
    <row r="69" spans="1:8" x14ac:dyDescent="0.25">
      <c r="A69" s="146"/>
      <c r="B69" s="147"/>
      <c r="C69" s="124"/>
      <c r="D69" s="42" t="s">
        <v>27</v>
      </c>
      <c r="E69" s="58">
        <f>F69+H69</f>
        <v>17222.57631</v>
      </c>
      <c r="F69" s="58">
        <f>F38+F62</f>
        <v>9506.4830000000002</v>
      </c>
      <c r="G69" s="77">
        <f>G38+G62</f>
        <v>8723.9503100000002</v>
      </c>
      <c r="H69" s="77">
        <f>H38+H62</f>
        <v>7716.0933100000002</v>
      </c>
    </row>
    <row r="70" spans="1:8" x14ac:dyDescent="0.25">
      <c r="A70" s="146"/>
      <c r="B70" s="147"/>
      <c r="C70" s="125"/>
      <c r="D70" s="42" t="s">
        <v>83</v>
      </c>
      <c r="E70" s="58">
        <f>F70+H70</f>
        <v>48456.116179999997</v>
      </c>
      <c r="F70" s="58">
        <f>F39</f>
        <v>11890.727999999999</v>
      </c>
      <c r="G70" s="77">
        <f>G39</f>
        <v>36565.388180000002</v>
      </c>
      <c r="H70" s="77">
        <f>H39</f>
        <v>36565.388180000002</v>
      </c>
    </row>
    <row r="71" spans="1:8" x14ac:dyDescent="0.25">
      <c r="A71" s="146"/>
      <c r="B71" s="147"/>
      <c r="C71" s="123" t="s">
        <v>25</v>
      </c>
      <c r="D71" s="42" t="s">
        <v>9</v>
      </c>
      <c r="E71" s="58">
        <f>F71+H71</f>
        <v>568.00800000000004</v>
      </c>
      <c r="F71" s="58">
        <f>SUM(F72:F73)</f>
        <v>568.00800000000004</v>
      </c>
      <c r="G71" s="58">
        <f t="shared" ref="G71:H71" si="6">SUM(G72:G73)</f>
        <v>0</v>
      </c>
      <c r="H71" s="58">
        <f t="shared" si="6"/>
        <v>0</v>
      </c>
    </row>
    <row r="72" spans="1:8" x14ac:dyDescent="0.25">
      <c r="A72" s="146"/>
      <c r="B72" s="147"/>
      <c r="C72" s="124"/>
      <c r="D72" s="42" t="s">
        <v>19</v>
      </c>
      <c r="E72" s="58">
        <f t="shared" si="3"/>
        <v>418.00799999999998</v>
      </c>
      <c r="F72" s="58">
        <f t="shared" ref="F72:H74" si="7">F41</f>
        <v>418.00799999999998</v>
      </c>
      <c r="G72" s="58">
        <f t="shared" si="7"/>
        <v>0</v>
      </c>
      <c r="H72" s="58">
        <f t="shared" si="7"/>
        <v>0</v>
      </c>
    </row>
    <row r="73" spans="1:8" x14ac:dyDescent="0.25">
      <c r="A73" s="146"/>
      <c r="B73" s="147"/>
      <c r="C73" s="125"/>
      <c r="D73" s="42" t="s">
        <v>27</v>
      </c>
      <c r="E73" s="58">
        <f>F73+H73</f>
        <v>150</v>
      </c>
      <c r="F73" s="58">
        <f t="shared" si="7"/>
        <v>150</v>
      </c>
      <c r="G73" s="58">
        <f t="shared" si="7"/>
        <v>0</v>
      </c>
      <c r="H73" s="58">
        <f t="shared" si="7"/>
        <v>0</v>
      </c>
    </row>
    <row r="74" spans="1:8" x14ac:dyDescent="0.25">
      <c r="A74" s="146"/>
      <c r="B74" s="147"/>
      <c r="C74" s="40" t="s">
        <v>29</v>
      </c>
      <c r="D74" s="42" t="s">
        <v>19</v>
      </c>
      <c r="E74" s="58">
        <f t="shared" si="3"/>
        <v>20601.959210000001</v>
      </c>
      <c r="F74" s="58">
        <f t="shared" si="7"/>
        <v>0</v>
      </c>
      <c r="G74" s="58">
        <f t="shared" si="7"/>
        <v>20601.959210000001</v>
      </c>
      <c r="H74" s="58">
        <f t="shared" si="7"/>
        <v>20601.959210000001</v>
      </c>
    </row>
  </sheetData>
  <mergeCells count="53">
    <mergeCell ref="C67:C70"/>
    <mergeCell ref="C71:C73"/>
    <mergeCell ref="A28:A31"/>
    <mergeCell ref="B28:B31"/>
    <mergeCell ref="C28:C31"/>
    <mergeCell ref="C36:C39"/>
    <mergeCell ref="C32:C35"/>
    <mergeCell ref="A63:B74"/>
    <mergeCell ref="C60:C62"/>
    <mergeCell ref="A60:B62"/>
    <mergeCell ref="A51:A53"/>
    <mergeCell ref="A48:A50"/>
    <mergeCell ref="B51:B53"/>
    <mergeCell ref="B48:B50"/>
    <mergeCell ref="A32:B43"/>
    <mergeCell ref="C40:C42"/>
    <mergeCell ref="C64:C66"/>
    <mergeCell ref="A57:A59"/>
    <mergeCell ref="B57:B59"/>
    <mergeCell ref="C57:C59"/>
    <mergeCell ref="A44:H44"/>
    <mergeCell ref="A46:B46"/>
    <mergeCell ref="A47:H47"/>
    <mergeCell ref="C51:C53"/>
    <mergeCell ref="C48:C50"/>
    <mergeCell ref="A54:A56"/>
    <mergeCell ref="B54:B56"/>
    <mergeCell ref="C54:C56"/>
    <mergeCell ref="A1:H1"/>
    <mergeCell ref="C2:C3"/>
    <mergeCell ref="D2:D3"/>
    <mergeCell ref="A4:H4"/>
    <mergeCell ref="E2:H2"/>
    <mergeCell ref="A2:A3"/>
    <mergeCell ref="B2:B3"/>
    <mergeCell ref="A5:A7"/>
    <mergeCell ref="A20:A23"/>
    <mergeCell ref="B20:B23"/>
    <mergeCell ref="C16:C19"/>
    <mergeCell ref="A12:A14"/>
    <mergeCell ref="A16:A19"/>
    <mergeCell ref="B16:B19"/>
    <mergeCell ref="B5:B7"/>
    <mergeCell ref="C5:C7"/>
    <mergeCell ref="C12:C14"/>
    <mergeCell ref="B12:B14"/>
    <mergeCell ref="A8:A10"/>
    <mergeCell ref="A24:A27"/>
    <mergeCell ref="C20:C23"/>
    <mergeCell ref="C24:C27"/>
    <mergeCell ref="B24:B27"/>
    <mergeCell ref="B8:B10"/>
    <mergeCell ref="C8:C10"/>
  </mergeCells>
  <phoneticPr fontId="5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77" fitToHeight="0" orientation="landscape" r:id="rId1"/>
  <rowBreaks count="2" manualBreakCount="2">
    <brk id="23" max="7" man="1"/>
    <brk id="4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Отчет_лист 1</vt:lpstr>
      <vt:lpstr>Отчет_лист 2</vt:lpstr>
      <vt:lpstr>'Отчет_лист 1'!Заголовки_для_печати</vt:lpstr>
      <vt:lpstr>'Отчет_лист 2'!Заголовки_для_печати</vt:lpstr>
      <vt:lpstr>'Отчет_лист 1'!Область_печати</vt:lpstr>
      <vt:lpstr>'Отчет_лист 2'!Область_печати</vt:lpstr>
    </vt:vector>
  </TitlesOfParts>
  <Company>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</dc:creator>
  <cp:lastModifiedBy>Lasigin</cp:lastModifiedBy>
  <cp:lastPrinted>2022-03-09T07:08:53Z</cp:lastPrinted>
  <dcterms:created xsi:type="dcterms:W3CDTF">2013-01-20T07:12:03Z</dcterms:created>
  <dcterms:modified xsi:type="dcterms:W3CDTF">2022-06-07T11:41:47Z</dcterms:modified>
</cp:coreProperties>
</file>