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enikolvi\Documents\Проект бюджета 2026\"/>
    </mc:Choice>
  </mc:AlternateContent>
  <bookViews>
    <workbookView xWindow="0" yWindow="0" windowWidth="28800" windowHeight="12435"/>
  </bookViews>
  <sheets>
    <sheet name="Отклонение (ожид)" sheetId="1" r:id="rId1"/>
  </sheets>
  <calcPr calcId="152511"/>
</workbook>
</file>

<file path=xl/calcChain.xml><?xml version="1.0" encoding="utf-8"?>
<calcChain xmlns="http://schemas.openxmlformats.org/spreadsheetml/2006/main">
  <c r="L28" i="1" l="1"/>
  <c r="L8" i="1" l="1"/>
  <c r="J8" i="1"/>
  <c r="K4" i="1"/>
  <c r="I4" i="1"/>
  <c r="G4" i="1"/>
  <c r="D4" i="1"/>
  <c r="C4" i="1"/>
  <c r="E8" i="1"/>
  <c r="E32" i="1"/>
  <c r="F32" i="1"/>
  <c r="E31" i="1"/>
  <c r="F31" i="1"/>
  <c r="D23" i="1" l="1"/>
  <c r="D22" i="1" s="1"/>
  <c r="H21" i="1" l="1"/>
  <c r="F21" i="1"/>
  <c r="E21" i="1"/>
  <c r="E30" i="1" l="1"/>
  <c r="L29" i="1"/>
  <c r="J29" i="1"/>
  <c r="H29" i="1"/>
  <c r="F29" i="1"/>
  <c r="E29" i="1"/>
  <c r="J28" i="1"/>
  <c r="H28" i="1"/>
  <c r="F28" i="1"/>
  <c r="E28" i="1"/>
  <c r="L27" i="1"/>
  <c r="J27" i="1"/>
  <c r="H27" i="1"/>
  <c r="F27" i="1"/>
  <c r="E27" i="1"/>
  <c r="L26" i="1"/>
  <c r="J26" i="1"/>
  <c r="H26" i="1"/>
  <c r="F26" i="1"/>
  <c r="E26" i="1"/>
  <c r="L25" i="1"/>
  <c r="J25" i="1"/>
  <c r="H25" i="1"/>
  <c r="F25" i="1"/>
  <c r="E25" i="1"/>
  <c r="K23" i="1"/>
  <c r="K22" i="1" s="1"/>
  <c r="I23" i="1"/>
  <c r="I22" i="1" s="1"/>
  <c r="G23" i="1"/>
  <c r="G22" i="1" s="1"/>
  <c r="C23" i="1"/>
  <c r="C22" i="1" s="1"/>
  <c r="L20" i="1"/>
  <c r="J20" i="1"/>
  <c r="H20" i="1"/>
  <c r="F20" i="1"/>
  <c r="E20" i="1"/>
  <c r="L19" i="1"/>
  <c r="J19" i="1"/>
  <c r="H19" i="1"/>
  <c r="F19" i="1"/>
  <c r="E19" i="1"/>
  <c r="L18" i="1"/>
  <c r="J18" i="1"/>
  <c r="H18" i="1"/>
  <c r="F18" i="1"/>
  <c r="E18" i="1"/>
  <c r="L17" i="1"/>
  <c r="J17" i="1"/>
  <c r="H17" i="1"/>
  <c r="F17" i="1"/>
  <c r="E17" i="1"/>
  <c r="L16" i="1"/>
  <c r="J16" i="1"/>
  <c r="H16" i="1"/>
  <c r="F16" i="1"/>
  <c r="E16" i="1"/>
  <c r="K14" i="1"/>
  <c r="I14" i="1"/>
  <c r="G14" i="1"/>
  <c r="D14" i="1"/>
  <c r="C14" i="1"/>
  <c r="L12" i="1"/>
  <c r="J12" i="1"/>
  <c r="H12" i="1"/>
  <c r="F12" i="1"/>
  <c r="E12" i="1"/>
  <c r="L11" i="1"/>
  <c r="J11" i="1"/>
  <c r="H11" i="1"/>
  <c r="F11" i="1"/>
  <c r="E11" i="1"/>
  <c r="L10" i="1"/>
  <c r="J10" i="1"/>
  <c r="H10" i="1"/>
  <c r="F10" i="1"/>
  <c r="E10" i="1"/>
  <c r="L9" i="1"/>
  <c r="J9" i="1"/>
  <c r="H9" i="1"/>
  <c r="F9" i="1"/>
  <c r="E9" i="1"/>
  <c r="L7" i="1"/>
  <c r="J7" i="1"/>
  <c r="H7" i="1"/>
  <c r="F7" i="1"/>
  <c r="E7" i="1"/>
  <c r="L6" i="1"/>
  <c r="J6" i="1"/>
  <c r="H6" i="1"/>
  <c r="F6" i="1"/>
  <c r="E6" i="1"/>
  <c r="E4" i="1" l="1"/>
  <c r="K35" i="1"/>
  <c r="J4" i="1"/>
  <c r="C35" i="1"/>
  <c r="C33" i="1"/>
  <c r="L4" i="1"/>
  <c r="F14" i="1"/>
  <c r="L14" i="1"/>
  <c r="I33" i="1"/>
  <c r="I35" i="1"/>
  <c r="H14" i="1"/>
  <c r="E23" i="1"/>
  <c r="L23" i="1"/>
  <c r="K33" i="1"/>
  <c r="L22" i="1"/>
  <c r="G33" i="1"/>
  <c r="J22" i="1"/>
  <c r="H4" i="1"/>
  <c r="H23" i="1"/>
  <c r="G35" i="1"/>
  <c r="J14" i="1"/>
  <c r="F4" i="1"/>
  <c r="E14" i="1"/>
  <c r="F23" i="1"/>
  <c r="J23" i="1"/>
  <c r="D35" i="1"/>
  <c r="L33" i="1" l="1"/>
  <c r="D33" i="1"/>
  <c r="H33" i="1" s="1"/>
  <c r="E22" i="1"/>
  <c r="F22" i="1"/>
  <c r="J33" i="1"/>
  <c r="H22" i="1"/>
  <c r="E33" i="1" l="1"/>
  <c r="F33" i="1"/>
</calcChain>
</file>

<file path=xl/sharedStrings.xml><?xml version="1.0" encoding="utf-8"?>
<sst xmlns="http://schemas.openxmlformats.org/spreadsheetml/2006/main" count="91" uniqueCount="64">
  <si>
    <t>№ п/п</t>
  </si>
  <si>
    <t>Наименование показателя</t>
  </si>
  <si>
    <t>Отклонение</t>
  </si>
  <si>
    <t>отклонение от предыдущего периода %</t>
  </si>
  <si>
    <t>сумма (млн руб.)</t>
  </si>
  <si>
    <t>%</t>
  </si>
  <si>
    <t>I</t>
  </si>
  <si>
    <t>НАЛОГОВЫЕ ДОХОДЫ</t>
  </si>
  <si>
    <t>в том числе:</t>
  </si>
  <si>
    <t>1.1.</t>
  </si>
  <si>
    <t>Налог на доходы физических лиц</t>
  </si>
  <si>
    <t>1.2.</t>
  </si>
  <si>
    <t>Доходы от уплаты акцизов</t>
  </si>
  <si>
    <t>1.3.</t>
  </si>
  <si>
    <t>Налоги на совокупный доход</t>
  </si>
  <si>
    <t>1.4.</t>
  </si>
  <si>
    <t>Налоги на имущество</t>
  </si>
  <si>
    <t>1.5.</t>
  </si>
  <si>
    <t>Сборы за пользование объектами животного мира и за пользование объектами водных биологических ресурсов</t>
  </si>
  <si>
    <t>1.6.</t>
  </si>
  <si>
    <t>Государственная пошлина</t>
  </si>
  <si>
    <t>1.7.</t>
  </si>
  <si>
    <t>Задолженность и перерасчеты по отмененным налогам и сборам</t>
  </si>
  <si>
    <t>II</t>
  </si>
  <si>
    <t>НЕНАЛОГОВЫЕ ДОХОДЫ</t>
  </si>
  <si>
    <t>2.1.</t>
  </si>
  <si>
    <t>Доходы от использования имущества, находящегося в государственной и муниципальной собственности</t>
  </si>
  <si>
    <t>2.2.</t>
  </si>
  <si>
    <t>Плата за негативное воздействие на окружающую среду</t>
  </si>
  <si>
    <t>2.3.</t>
  </si>
  <si>
    <t>Доходы от оказания платных услуг и компенсации затрат государства</t>
  </si>
  <si>
    <t>2.4.</t>
  </si>
  <si>
    <t>Доходы от продажи материальных и нематериальных активов</t>
  </si>
  <si>
    <t>2.5.</t>
  </si>
  <si>
    <t>2.6.</t>
  </si>
  <si>
    <t>Штрафы, санкции, возмещение ущерба</t>
  </si>
  <si>
    <t>Прочие неналоговые доходы</t>
  </si>
  <si>
    <t>III</t>
  </si>
  <si>
    <t>БЕЗВОЗМЕЗДНЫЕ ПОСТУПЛЕНИЯ</t>
  </si>
  <si>
    <t>3.1.</t>
  </si>
  <si>
    <t>Безвозмездные поступления от других бюджетов бюджетной системы РФ</t>
  </si>
  <si>
    <t>Дотации бюджетам бюджетной системы РФ</t>
  </si>
  <si>
    <t>Субвенции бюджетам бюджетной системы РФ</t>
  </si>
  <si>
    <t>Иные межбюджетные трансферты</t>
  </si>
  <si>
    <t>3.2.</t>
  </si>
  <si>
    <t>Безвозмездные поступления от негосударственных организаций</t>
  </si>
  <si>
    <t>3.3.</t>
  </si>
  <si>
    <t>IV</t>
  </si>
  <si>
    <t>ИТОГО ДОХОДОВ</t>
  </si>
  <si>
    <t>Субсидии бюджетам бюджетной системы РФ (межбюджетные субсидии)</t>
  </si>
  <si>
    <t>Плановый период 2026 года (млн руб.)</t>
  </si>
  <si>
    <t>Х</t>
  </si>
  <si>
    <t>Плановый период 2027 года (млн руб.)</t>
  </si>
  <si>
    <t xml:space="preserve">Факт                  2024 года (млн руб.) </t>
  </si>
  <si>
    <t>Ожидаемая оценка исполнения 2025 года (млн руб.)</t>
  </si>
  <si>
    <t>Плановый период 2028 года (млн руб.)</t>
  </si>
  <si>
    <t>Прочие безвозмездные поступления</t>
  </si>
  <si>
    <t xml:space="preserve"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</t>
  </si>
  <si>
    <t>3.4.</t>
  </si>
  <si>
    <t xml:space="preserve">Возврат остатков субсидий, субвенций и иных межбюджетных трансфертов, имеющих целевое назначение, прошлых лет </t>
  </si>
  <si>
    <t>3.5.</t>
  </si>
  <si>
    <t>1.8.</t>
  </si>
  <si>
    <t>Туристический налог</t>
  </si>
  <si>
    <t>Сведения о доходах бюджета города Оренбурга на 2026 год и на плановый период 2027 и 2028 годов в сравнении с ожидаемым исполнением за 2025 год и отчетом за предыдущий 2024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</si>
</sst>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#,##0.0"/>
  </numFmts>
  <fonts count="12" x14ac:knownFonts="1">
    <font>
      <sz val="14"/>
      <color theme="1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rgb="FF00206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6" fillId="0" borderId="0"/>
    <xf numFmtId="0" fontId="7" fillId="0" borderId="0"/>
    <xf numFmtId="165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166" fontId="11" fillId="0" borderId="4" xfId="1" applyNumberFormat="1" applyFont="1" applyBorder="1" applyAlignment="1">
      <alignment vertical="center" wrapText="1"/>
    </xf>
    <xf numFmtId="9" fontId="11" fillId="0" borderId="4" xfId="1" applyNumberFormat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166" fontId="11" fillId="0" borderId="3" xfId="1" applyNumberFormat="1" applyFont="1" applyBorder="1" applyAlignment="1">
      <alignment vertical="center" wrapText="1"/>
    </xf>
    <xf numFmtId="166" fontId="11" fillId="0" borderId="3" xfId="1" applyNumberFormat="1" applyFont="1" applyBorder="1" applyAlignment="1">
      <alignment vertical="center"/>
    </xf>
    <xf numFmtId="9" fontId="11" fillId="0" borderId="3" xfId="1" applyNumberFormat="1" applyFont="1" applyBorder="1" applyAlignment="1">
      <alignment vertical="center" wrapText="1"/>
    </xf>
    <xf numFmtId="2" fontId="11" fillId="0" borderId="3" xfId="1" applyNumberFormat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/>
    </xf>
    <xf numFmtId="165" fontId="11" fillId="0" borderId="3" xfId="1" applyNumberFormat="1" applyFont="1" applyBorder="1" applyAlignment="1">
      <alignment horizontal="right" vertical="center"/>
    </xf>
    <xf numFmtId="166" fontId="11" fillId="0" borderId="3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horizontal="left" vertical="center" wrapText="1"/>
    </xf>
    <xf numFmtId="16" fontId="11" fillId="0" borderId="3" xfId="1" applyNumberFormat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3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textRotation="90" wrapText="1"/>
    </xf>
  </cellXfs>
  <cellStyles count="6">
    <cellStyle name="Заголовок 3" xfId="1" builtinId="18"/>
    <cellStyle name="Обычный" xfId="0" builtinId="0"/>
    <cellStyle name="Обычный 2" xfId="2"/>
    <cellStyle name="Обычный 3" xfId="3"/>
    <cellStyle name="Обычный 90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activeCell="L28" sqref="L28"/>
    </sheetView>
  </sheetViews>
  <sheetFormatPr defaultRowHeight="18.75" x14ac:dyDescent="0.3"/>
  <cols>
    <col min="1" max="1" width="4.21875" style="1" customWidth="1"/>
    <col min="2" max="2" width="74.21875" style="1" customWidth="1"/>
    <col min="3" max="3" width="12.21875" style="1" customWidth="1"/>
    <col min="4" max="4" width="11.109375" style="1" customWidth="1"/>
    <col min="5" max="5" width="9.33203125" style="1" customWidth="1"/>
    <col min="6" max="6" width="7.44140625" style="5" customWidth="1"/>
    <col min="7" max="7" width="9.88671875" style="1" customWidth="1"/>
    <col min="8" max="8" width="7.44140625" style="5" customWidth="1"/>
    <col min="9" max="9" width="9.77734375" style="1" customWidth="1"/>
    <col min="10" max="10" width="7.6640625" style="5" customWidth="1"/>
    <col min="11" max="11" width="9.44140625" style="1" customWidth="1"/>
    <col min="12" max="12" width="7.33203125" style="1" customWidth="1"/>
    <col min="13" max="16384" width="8.88671875" style="1"/>
  </cols>
  <sheetData>
    <row r="1" spans="1:12" ht="54" customHeight="1" x14ac:dyDescent="0.3">
      <c r="A1" s="23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2" customFormat="1" ht="45.75" customHeight="1" x14ac:dyDescent="0.3">
      <c r="A2" s="21" t="s">
        <v>0</v>
      </c>
      <c r="B2" s="21" t="s">
        <v>1</v>
      </c>
      <c r="C2" s="21" t="s">
        <v>53</v>
      </c>
      <c r="D2" s="21" t="s">
        <v>54</v>
      </c>
      <c r="E2" s="21" t="s">
        <v>2</v>
      </c>
      <c r="F2" s="22"/>
      <c r="G2" s="21" t="s">
        <v>50</v>
      </c>
      <c r="H2" s="24" t="s">
        <v>3</v>
      </c>
      <c r="I2" s="21" t="s">
        <v>52</v>
      </c>
      <c r="J2" s="24" t="s">
        <v>3</v>
      </c>
      <c r="K2" s="21" t="s">
        <v>55</v>
      </c>
      <c r="L2" s="24" t="s">
        <v>3</v>
      </c>
    </row>
    <row r="3" spans="1:12" s="2" customFormat="1" ht="45.75" customHeight="1" x14ac:dyDescent="0.3">
      <c r="A3" s="22"/>
      <c r="B3" s="22"/>
      <c r="C3" s="22"/>
      <c r="D3" s="22"/>
      <c r="E3" s="6" t="s">
        <v>4</v>
      </c>
      <c r="F3" s="6" t="s">
        <v>5</v>
      </c>
      <c r="G3" s="22"/>
      <c r="H3" s="22"/>
      <c r="I3" s="22"/>
      <c r="J3" s="22"/>
      <c r="K3" s="22"/>
      <c r="L3" s="22"/>
    </row>
    <row r="4" spans="1:12" s="3" customFormat="1" ht="26.25" customHeight="1" x14ac:dyDescent="0.3">
      <c r="A4" s="7" t="s">
        <v>6</v>
      </c>
      <c r="B4" s="8" t="s">
        <v>7</v>
      </c>
      <c r="C4" s="9">
        <f>SUM(C6:C13)</f>
        <v>9336.8000000000011</v>
      </c>
      <c r="D4" s="9">
        <f>SUM(D6:D13)</f>
        <v>10727.3</v>
      </c>
      <c r="E4" s="9">
        <f>SUM(E6:E13)</f>
        <v>1390.5000000000005</v>
      </c>
      <c r="F4" s="10">
        <f>SUM(D4/C4)</f>
        <v>1.1489268271784763</v>
      </c>
      <c r="G4" s="9">
        <f>SUM(G6:G13)</f>
        <v>11991.800000000001</v>
      </c>
      <c r="H4" s="10">
        <f>SUM(G4/D4)</f>
        <v>1.1178768189572401</v>
      </c>
      <c r="I4" s="9">
        <f>SUM(I6:I13)</f>
        <v>12842.2</v>
      </c>
      <c r="J4" s="10">
        <f>SUM(I4/G4)</f>
        <v>1.0709151253356459</v>
      </c>
      <c r="K4" s="9">
        <f>SUM(K6:K13)</f>
        <v>13718.599999999999</v>
      </c>
      <c r="L4" s="10">
        <f>SUM(K4/I4)</f>
        <v>1.0682437588575164</v>
      </c>
    </row>
    <row r="5" spans="1:12" x14ac:dyDescent="0.3">
      <c r="A5" s="11"/>
      <c r="B5" s="11" t="s">
        <v>8</v>
      </c>
      <c r="C5" s="12"/>
      <c r="D5" s="12"/>
      <c r="E5" s="12"/>
      <c r="F5" s="11"/>
      <c r="G5" s="12"/>
      <c r="H5" s="11"/>
      <c r="I5" s="12"/>
      <c r="J5" s="11"/>
      <c r="K5" s="12"/>
      <c r="L5" s="11"/>
    </row>
    <row r="6" spans="1:12" ht="26.25" customHeight="1" x14ac:dyDescent="0.3">
      <c r="A6" s="11" t="s">
        <v>9</v>
      </c>
      <c r="B6" s="11" t="s">
        <v>10</v>
      </c>
      <c r="C6" s="12">
        <v>4169.8999999999996</v>
      </c>
      <c r="D6" s="13">
        <v>4719.8999999999996</v>
      </c>
      <c r="E6" s="12">
        <f>SUM(D6-C6)</f>
        <v>550</v>
      </c>
      <c r="F6" s="14">
        <f>SUM(D6/C6)</f>
        <v>1.1318976474255977</v>
      </c>
      <c r="G6" s="13">
        <v>5556.1</v>
      </c>
      <c r="H6" s="14">
        <f t="shared" ref="H6:H14" si="0">SUM(G6/D6)</f>
        <v>1.1771647704400519</v>
      </c>
      <c r="I6" s="13">
        <v>5867.6</v>
      </c>
      <c r="J6" s="14">
        <f t="shared" ref="J6:J33" si="1">SUM(I6/G6)</f>
        <v>1.0560645056784435</v>
      </c>
      <c r="K6" s="13">
        <v>6190</v>
      </c>
      <c r="L6" s="14">
        <f t="shared" ref="L6:L12" si="2">SUM(K6/I6)</f>
        <v>1.0549458040766242</v>
      </c>
    </row>
    <row r="7" spans="1:12" ht="26.25" customHeight="1" x14ac:dyDescent="0.3">
      <c r="A7" s="11" t="s">
        <v>11</v>
      </c>
      <c r="B7" s="11" t="s">
        <v>12</v>
      </c>
      <c r="C7" s="12">
        <v>73.8</v>
      </c>
      <c r="D7" s="13">
        <v>78.400000000000006</v>
      </c>
      <c r="E7" s="12">
        <f t="shared" ref="E7:E14" si="3">SUM(D7-C7)</f>
        <v>4.6000000000000085</v>
      </c>
      <c r="F7" s="14">
        <f t="shared" ref="F7:F14" si="4">SUM(D7/C7)</f>
        <v>1.0623306233062333</v>
      </c>
      <c r="G7" s="13">
        <v>89.1</v>
      </c>
      <c r="H7" s="14">
        <f t="shared" si="0"/>
        <v>1.1364795918367345</v>
      </c>
      <c r="I7" s="13">
        <v>118.4</v>
      </c>
      <c r="J7" s="14">
        <f t="shared" si="1"/>
        <v>1.3288439955106623</v>
      </c>
      <c r="K7" s="13">
        <v>122.9</v>
      </c>
      <c r="L7" s="14">
        <f t="shared" si="2"/>
        <v>1.0380067567567568</v>
      </c>
    </row>
    <row r="8" spans="1:12" ht="26.25" customHeight="1" x14ac:dyDescent="0.3">
      <c r="A8" s="15" t="s">
        <v>13</v>
      </c>
      <c r="B8" s="11" t="s">
        <v>62</v>
      </c>
      <c r="C8" s="12">
        <v>0</v>
      </c>
      <c r="D8" s="13">
        <v>0</v>
      </c>
      <c r="E8" s="12">
        <f>D8-C8</f>
        <v>0</v>
      </c>
      <c r="F8" s="16" t="s">
        <v>51</v>
      </c>
      <c r="G8" s="13">
        <v>25.2</v>
      </c>
      <c r="H8" s="17" t="s">
        <v>51</v>
      </c>
      <c r="I8" s="13">
        <v>34.9</v>
      </c>
      <c r="J8" s="14">
        <f>I8/G8</f>
        <v>1.3849206349206349</v>
      </c>
      <c r="K8" s="13">
        <v>36.299999999999997</v>
      </c>
      <c r="L8" s="14">
        <f>K8/I8</f>
        <v>1.0401146131805157</v>
      </c>
    </row>
    <row r="9" spans="1:12" ht="26.25" customHeight="1" x14ac:dyDescent="0.3">
      <c r="A9" s="11" t="s">
        <v>15</v>
      </c>
      <c r="B9" s="11" t="s">
        <v>14</v>
      </c>
      <c r="C9" s="12">
        <v>3983.4</v>
      </c>
      <c r="D9" s="13">
        <v>4419.6000000000004</v>
      </c>
      <c r="E9" s="12">
        <f t="shared" si="3"/>
        <v>436.20000000000027</v>
      </c>
      <c r="F9" s="14">
        <f t="shared" si="4"/>
        <v>1.1095044434402772</v>
      </c>
      <c r="G9" s="13">
        <v>4830</v>
      </c>
      <c r="H9" s="14">
        <f t="shared" si="0"/>
        <v>1.0928590822698885</v>
      </c>
      <c r="I9" s="13">
        <v>5289.5</v>
      </c>
      <c r="J9" s="14">
        <f t="shared" si="1"/>
        <v>1.0951345755693582</v>
      </c>
      <c r="K9" s="13">
        <v>5795.9</v>
      </c>
      <c r="L9" s="14">
        <f t="shared" si="2"/>
        <v>1.0957368371301635</v>
      </c>
    </row>
    <row r="10" spans="1:12" ht="26.25" customHeight="1" x14ac:dyDescent="0.3">
      <c r="A10" s="11" t="s">
        <v>17</v>
      </c>
      <c r="B10" s="11" t="s">
        <v>16</v>
      </c>
      <c r="C10" s="12">
        <v>879.2</v>
      </c>
      <c r="D10" s="13">
        <v>1056.9000000000001</v>
      </c>
      <c r="E10" s="12">
        <f t="shared" si="3"/>
        <v>177.70000000000005</v>
      </c>
      <c r="F10" s="14">
        <f t="shared" si="4"/>
        <v>1.202115559599636</v>
      </c>
      <c r="G10" s="13">
        <v>1043.5</v>
      </c>
      <c r="H10" s="14">
        <f t="shared" si="0"/>
        <v>0.98732141167565513</v>
      </c>
      <c r="I10" s="13">
        <v>1083.7</v>
      </c>
      <c r="J10" s="14">
        <f t="shared" si="1"/>
        <v>1.0385241974125539</v>
      </c>
      <c r="K10" s="13">
        <v>1125.4000000000001</v>
      </c>
      <c r="L10" s="14">
        <f t="shared" si="2"/>
        <v>1.0384792839346684</v>
      </c>
    </row>
    <row r="11" spans="1:12" ht="38.25" customHeight="1" x14ac:dyDescent="0.3">
      <c r="A11" s="11" t="s">
        <v>19</v>
      </c>
      <c r="B11" s="11" t="s">
        <v>18</v>
      </c>
      <c r="C11" s="12">
        <v>2.1</v>
      </c>
      <c r="D11" s="13">
        <v>1.1000000000000001</v>
      </c>
      <c r="E11" s="12">
        <f t="shared" si="3"/>
        <v>-1</v>
      </c>
      <c r="F11" s="14">
        <f t="shared" si="4"/>
        <v>0.52380952380952384</v>
      </c>
      <c r="G11" s="13">
        <v>2.4</v>
      </c>
      <c r="H11" s="14">
        <f t="shared" si="0"/>
        <v>2.1818181818181817</v>
      </c>
      <c r="I11" s="13">
        <v>2.6</v>
      </c>
      <c r="J11" s="14">
        <f t="shared" si="1"/>
        <v>1.0833333333333335</v>
      </c>
      <c r="K11" s="13">
        <v>2.6</v>
      </c>
      <c r="L11" s="14">
        <f t="shared" si="2"/>
        <v>1</v>
      </c>
    </row>
    <row r="12" spans="1:12" ht="24.75" customHeight="1" x14ac:dyDescent="0.3">
      <c r="A12" s="11" t="s">
        <v>21</v>
      </c>
      <c r="B12" s="11" t="s">
        <v>20</v>
      </c>
      <c r="C12" s="12">
        <v>228.4</v>
      </c>
      <c r="D12" s="13">
        <v>451.4</v>
      </c>
      <c r="E12" s="12">
        <f t="shared" si="3"/>
        <v>222.99999999999997</v>
      </c>
      <c r="F12" s="14">
        <f t="shared" si="4"/>
        <v>1.9763572679509631</v>
      </c>
      <c r="G12" s="13">
        <v>445.5</v>
      </c>
      <c r="H12" s="14">
        <f t="shared" si="0"/>
        <v>0.98692955250332304</v>
      </c>
      <c r="I12" s="13">
        <v>445.5</v>
      </c>
      <c r="J12" s="14">
        <f t="shared" si="1"/>
        <v>1</v>
      </c>
      <c r="K12" s="13">
        <v>445.5</v>
      </c>
      <c r="L12" s="14">
        <f t="shared" si="2"/>
        <v>1</v>
      </c>
    </row>
    <row r="13" spans="1:12" ht="27.75" customHeight="1" x14ac:dyDescent="0.3">
      <c r="A13" s="11" t="s">
        <v>61</v>
      </c>
      <c r="B13" s="11" t="s">
        <v>22</v>
      </c>
      <c r="C13" s="16" t="s">
        <v>51</v>
      </c>
      <c r="D13" s="16" t="s">
        <v>51</v>
      </c>
      <c r="E13" s="16" t="s">
        <v>51</v>
      </c>
      <c r="F13" s="16" t="s">
        <v>51</v>
      </c>
      <c r="G13" s="18" t="s">
        <v>51</v>
      </c>
      <c r="H13" s="17" t="s">
        <v>51</v>
      </c>
      <c r="I13" s="17" t="s">
        <v>51</v>
      </c>
      <c r="J13" s="17" t="s">
        <v>51</v>
      </c>
      <c r="K13" s="17" t="s">
        <v>51</v>
      </c>
      <c r="L13" s="17" t="s">
        <v>51</v>
      </c>
    </row>
    <row r="14" spans="1:12" s="3" customFormat="1" ht="26.25" customHeight="1" x14ac:dyDescent="0.3">
      <c r="A14" s="7" t="s">
        <v>23</v>
      </c>
      <c r="B14" s="19" t="s">
        <v>24</v>
      </c>
      <c r="C14" s="12">
        <f>SUM(C16:C21)</f>
        <v>1038.8</v>
      </c>
      <c r="D14" s="12">
        <f>SUM(D16:D21)</f>
        <v>1330.3</v>
      </c>
      <c r="E14" s="12">
        <f t="shared" si="3"/>
        <v>291.5</v>
      </c>
      <c r="F14" s="14">
        <f t="shared" si="4"/>
        <v>1.2806122448979591</v>
      </c>
      <c r="G14" s="12">
        <f>SUM(G16:G21)</f>
        <v>1146.8</v>
      </c>
      <c r="H14" s="14">
        <f t="shared" si="0"/>
        <v>0.86206118920544239</v>
      </c>
      <c r="I14" s="12">
        <f>SUM(I16:I21)</f>
        <v>1006.0999999999999</v>
      </c>
      <c r="J14" s="14">
        <f t="shared" si="1"/>
        <v>0.87731077781653288</v>
      </c>
      <c r="K14" s="12">
        <f>SUM(K16:K21)</f>
        <v>1032.5999999999999</v>
      </c>
      <c r="L14" s="14">
        <f t="shared" ref="L14" si="5">SUM(K14/I14)</f>
        <v>1.0263393300864725</v>
      </c>
    </row>
    <row r="15" spans="1:12" x14ac:dyDescent="0.3">
      <c r="A15" s="11"/>
      <c r="B15" s="11" t="s">
        <v>8</v>
      </c>
      <c r="C15" s="12"/>
      <c r="D15" s="12"/>
      <c r="E15" s="12"/>
      <c r="F15" s="11"/>
      <c r="G15" s="12"/>
      <c r="H15" s="11"/>
      <c r="I15" s="12"/>
      <c r="J15" s="11"/>
      <c r="K15" s="12"/>
      <c r="L15" s="11"/>
    </row>
    <row r="16" spans="1:12" ht="37.5" x14ac:dyDescent="0.3">
      <c r="A16" s="11" t="s">
        <v>25</v>
      </c>
      <c r="B16" s="11" t="s">
        <v>26</v>
      </c>
      <c r="C16" s="12">
        <v>628.29999999999995</v>
      </c>
      <c r="D16" s="13">
        <v>829.8</v>
      </c>
      <c r="E16" s="12">
        <f t="shared" ref="E16:E23" si="6">SUM(D16-C16)</f>
        <v>201.5</v>
      </c>
      <c r="F16" s="14">
        <f t="shared" ref="F16:F21" si="7">SUM(D16/C16)</f>
        <v>1.3207066687887952</v>
      </c>
      <c r="G16" s="13">
        <v>797.5</v>
      </c>
      <c r="H16" s="14">
        <f t="shared" ref="H16:H23" si="8">SUM(G16/D16)</f>
        <v>0.96107495782116181</v>
      </c>
      <c r="I16" s="13">
        <v>763.5</v>
      </c>
      <c r="J16" s="14">
        <f t="shared" si="1"/>
        <v>0.95736677115987456</v>
      </c>
      <c r="K16" s="13">
        <v>792.5</v>
      </c>
      <c r="L16" s="14">
        <f t="shared" ref="L16:L20" si="9">SUM(K16/I16)</f>
        <v>1.0379829731499672</v>
      </c>
    </row>
    <row r="17" spans="1:12" ht="24.75" customHeight="1" x14ac:dyDescent="0.3">
      <c r="A17" s="11" t="s">
        <v>27</v>
      </c>
      <c r="B17" s="11" t="s">
        <v>28</v>
      </c>
      <c r="C17" s="12">
        <v>24</v>
      </c>
      <c r="D17" s="13">
        <v>21.9</v>
      </c>
      <c r="E17" s="12">
        <f t="shared" si="6"/>
        <v>-2.1000000000000014</v>
      </c>
      <c r="F17" s="14">
        <f t="shared" si="7"/>
        <v>0.91249999999999998</v>
      </c>
      <c r="G17" s="13">
        <v>14.8</v>
      </c>
      <c r="H17" s="14">
        <f t="shared" si="8"/>
        <v>0.67579908675799094</v>
      </c>
      <c r="I17" s="13">
        <v>14.8</v>
      </c>
      <c r="J17" s="14">
        <f t="shared" si="1"/>
        <v>1</v>
      </c>
      <c r="K17" s="13">
        <v>14.8</v>
      </c>
      <c r="L17" s="14">
        <f t="shared" si="9"/>
        <v>1</v>
      </c>
    </row>
    <row r="18" spans="1:12" ht="24.75" customHeight="1" x14ac:dyDescent="0.3">
      <c r="A18" s="11" t="s">
        <v>29</v>
      </c>
      <c r="B18" s="11" t="s">
        <v>30</v>
      </c>
      <c r="C18" s="12">
        <v>10.4</v>
      </c>
      <c r="D18" s="13">
        <v>15.4</v>
      </c>
      <c r="E18" s="12">
        <f t="shared" si="6"/>
        <v>5</v>
      </c>
      <c r="F18" s="14">
        <f t="shared" si="7"/>
        <v>1.4807692307692308</v>
      </c>
      <c r="G18" s="13">
        <v>8.9</v>
      </c>
      <c r="H18" s="14">
        <f t="shared" si="8"/>
        <v>0.57792207792207795</v>
      </c>
      <c r="I18" s="13">
        <v>7.3</v>
      </c>
      <c r="J18" s="14">
        <f t="shared" si="1"/>
        <v>0.82022471910112349</v>
      </c>
      <c r="K18" s="13">
        <v>7.6</v>
      </c>
      <c r="L18" s="14">
        <f t="shared" si="9"/>
        <v>1.0410958904109588</v>
      </c>
    </row>
    <row r="19" spans="1:12" ht="24.75" customHeight="1" x14ac:dyDescent="0.3">
      <c r="A19" s="11" t="s">
        <v>31</v>
      </c>
      <c r="B19" s="11" t="s">
        <v>32</v>
      </c>
      <c r="C19" s="12">
        <v>291.7</v>
      </c>
      <c r="D19" s="13">
        <v>400.8</v>
      </c>
      <c r="E19" s="12">
        <f t="shared" si="6"/>
        <v>109.10000000000002</v>
      </c>
      <c r="F19" s="14">
        <f t="shared" si="7"/>
        <v>1.3740143983544739</v>
      </c>
      <c r="G19" s="13">
        <v>269.39999999999998</v>
      </c>
      <c r="H19" s="14">
        <f t="shared" si="8"/>
        <v>0.67215568862275443</v>
      </c>
      <c r="I19" s="13">
        <v>166.2</v>
      </c>
      <c r="J19" s="14">
        <f t="shared" si="1"/>
        <v>0.61692650334075727</v>
      </c>
      <c r="K19" s="13">
        <v>159.9</v>
      </c>
      <c r="L19" s="14">
        <f t="shared" si="9"/>
        <v>0.9620938628158846</v>
      </c>
    </row>
    <row r="20" spans="1:12" ht="24.75" customHeight="1" x14ac:dyDescent="0.3">
      <c r="A20" s="11" t="s">
        <v>33</v>
      </c>
      <c r="B20" s="11" t="s">
        <v>35</v>
      </c>
      <c r="C20" s="12">
        <v>65.2</v>
      </c>
      <c r="D20" s="13">
        <v>55.9</v>
      </c>
      <c r="E20" s="12">
        <f t="shared" si="6"/>
        <v>-9.3000000000000043</v>
      </c>
      <c r="F20" s="14">
        <f t="shared" si="7"/>
        <v>0.85736196319018398</v>
      </c>
      <c r="G20" s="13">
        <v>51.5</v>
      </c>
      <c r="H20" s="14">
        <f t="shared" si="8"/>
        <v>0.92128801431127016</v>
      </c>
      <c r="I20" s="13">
        <v>54.3</v>
      </c>
      <c r="J20" s="14">
        <f t="shared" si="1"/>
        <v>1.054368932038835</v>
      </c>
      <c r="K20" s="13">
        <v>57.8</v>
      </c>
      <c r="L20" s="14">
        <f t="shared" si="9"/>
        <v>1.0644567219152854</v>
      </c>
    </row>
    <row r="21" spans="1:12" ht="24.75" customHeight="1" x14ac:dyDescent="0.3">
      <c r="A21" s="11" t="s">
        <v>34</v>
      </c>
      <c r="B21" s="11" t="s">
        <v>36</v>
      </c>
      <c r="C21" s="12">
        <v>19.2</v>
      </c>
      <c r="D21" s="13">
        <v>6.5</v>
      </c>
      <c r="E21" s="12">
        <f>SUM(D21-C21)</f>
        <v>-12.7</v>
      </c>
      <c r="F21" s="14">
        <f t="shared" si="7"/>
        <v>0.33854166666666669</v>
      </c>
      <c r="G21" s="13">
        <v>4.7</v>
      </c>
      <c r="H21" s="14">
        <f t="shared" si="8"/>
        <v>0.72307692307692306</v>
      </c>
      <c r="I21" s="13">
        <v>0</v>
      </c>
      <c r="J21" s="16" t="s">
        <v>51</v>
      </c>
      <c r="K21" s="13">
        <v>0</v>
      </c>
      <c r="L21" s="16" t="s">
        <v>51</v>
      </c>
    </row>
    <row r="22" spans="1:12" ht="24" customHeight="1" x14ac:dyDescent="0.3">
      <c r="A22" s="11" t="s">
        <v>37</v>
      </c>
      <c r="B22" s="19" t="s">
        <v>38</v>
      </c>
      <c r="C22" s="12">
        <f>C23+C29+C30+C31+C32</f>
        <v>18034.800000000003</v>
      </c>
      <c r="D22" s="12">
        <f>D23+D29+D30+D31+D32</f>
        <v>16538.8</v>
      </c>
      <c r="E22" s="12">
        <f t="shared" si="6"/>
        <v>-1496.0000000000036</v>
      </c>
      <c r="F22" s="14">
        <f t="shared" ref="F22:F23" si="10">SUM(D22/C22)</f>
        <v>0.91704926031893874</v>
      </c>
      <c r="G22" s="12">
        <f>G23+G29+G30+G31+G32</f>
        <v>12388.500000000002</v>
      </c>
      <c r="H22" s="14">
        <f t="shared" si="8"/>
        <v>0.74905676348949157</v>
      </c>
      <c r="I22" s="12">
        <f>I23+I29+I30+I31+I32</f>
        <v>11720.9</v>
      </c>
      <c r="J22" s="14">
        <f t="shared" si="1"/>
        <v>0.94611131291116746</v>
      </c>
      <c r="K22" s="12">
        <f>K23+K29+K30+K31+K32</f>
        <v>11210.800000000001</v>
      </c>
      <c r="L22" s="14">
        <f t="shared" ref="L22:L23" si="11">SUM(K22/I22)</f>
        <v>0.95647945123667988</v>
      </c>
    </row>
    <row r="23" spans="1:12" ht="33" customHeight="1" x14ac:dyDescent="0.3">
      <c r="A23" s="11" t="s">
        <v>39</v>
      </c>
      <c r="B23" s="19" t="s">
        <v>40</v>
      </c>
      <c r="C23" s="12">
        <f>SUM(C25:C28)</f>
        <v>18044.2</v>
      </c>
      <c r="D23" s="12">
        <f>SUM(D25:D28)</f>
        <v>16549.599999999999</v>
      </c>
      <c r="E23" s="12">
        <f t="shared" si="6"/>
        <v>-1494.6000000000022</v>
      </c>
      <c r="F23" s="14">
        <f t="shared" si="10"/>
        <v>0.91717006018554426</v>
      </c>
      <c r="G23" s="12">
        <f>SUM(G25:G28)</f>
        <v>12388.300000000001</v>
      </c>
      <c r="H23" s="14">
        <f t="shared" si="8"/>
        <v>0.74855585633489641</v>
      </c>
      <c r="I23" s="12">
        <f>SUM(I25:I28)</f>
        <v>11720.8</v>
      </c>
      <c r="J23" s="14">
        <f t="shared" si="1"/>
        <v>0.94611851505049105</v>
      </c>
      <c r="K23" s="12">
        <f>SUM(K25:K28)</f>
        <v>11210.6</v>
      </c>
      <c r="L23" s="14">
        <f t="shared" si="11"/>
        <v>0.95647054808545506</v>
      </c>
    </row>
    <row r="24" spans="1:12" x14ac:dyDescent="0.3">
      <c r="A24" s="11"/>
      <c r="B24" s="11" t="s">
        <v>8</v>
      </c>
      <c r="C24" s="12"/>
      <c r="D24" s="12"/>
      <c r="E24" s="12"/>
      <c r="F24" s="11"/>
      <c r="G24" s="12"/>
      <c r="H24" s="11"/>
      <c r="I24" s="12"/>
      <c r="J24" s="11"/>
      <c r="K24" s="12"/>
      <c r="L24" s="11"/>
    </row>
    <row r="25" spans="1:12" x14ac:dyDescent="0.3">
      <c r="A25" s="11"/>
      <c r="B25" s="11" t="s">
        <v>41</v>
      </c>
      <c r="C25" s="12">
        <v>1229.0999999999999</v>
      </c>
      <c r="D25" s="13">
        <v>560.29999999999995</v>
      </c>
      <c r="E25" s="12">
        <f t="shared" ref="E25:E33" si="12">SUM(D25-C25)</f>
        <v>-668.8</v>
      </c>
      <c r="F25" s="14">
        <f t="shared" ref="F25:F32" si="13">SUM(D25/C25)</f>
        <v>0.4558620128549345</v>
      </c>
      <c r="G25" s="18">
        <v>303.2</v>
      </c>
      <c r="H25" s="14">
        <f>SUM(G25/D25)</f>
        <v>0.54113867570944141</v>
      </c>
      <c r="I25" s="13">
        <v>0.5</v>
      </c>
      <c r="J25" s="14">
        <f t="shared" si="1"/>
        <v>1.6490765171503958E-3</v>
      </c>
      <c r="K25" s="13">
        <v>0.5</v>
      </c>
      <c r="L25" s="14">
        <f t="shared" ref="L25:L29" si="14">SUM(K25/I25)</f>
        <v>1</v>
      </c>
    </row>
    <row r="26" spans="1:12" x14ac:dyDescent="0.3">
      <c r="A26" s="11"/>
      <c r="B26" s="11" t="s">
        <v>49</v>
      </c>
      <c r="C26" s="12">
        <v>9872.2999999999993</v>
      </c>
      <c r="D26" s="13">
        <v>8032.2</v>
      </c>
      <c r="E26" s="12">
        <f t="shared" si="12"/>
        <v>-1840.0999999999995</v>
      </c>
      <c r="F26" s="14">
        <f t="shared" si="13"/>
        <v>0.81360979710908299</v>
      </c>
      <c r="G26" s="18">
        <v>3740</v>
      </c>
      <c r="H26" s="14">
        <f t="shared" ref="H26:H33" si="15">SUM(G26/D26)</f>
        <v>0.46562585592988226</v>
      </c>
      <c r="I26" s="13">
        <v>3178.4</v>
      </c>
      <c r="J26" s="14">
        <f t="shared" si="1"/>
        <v>0.84983957219251338</v>
      </c>
      <c r="K26" s="13">
        <v>2662</v>
      </c>
      <c r="L26" s="14">
        <f t="shared" si="14"/>
        <v>0.83752831613390377</v>
      </c>
    </row>
    <row r="27" spans="1:12" x14ac:dyDescent="0.3">
      <c r="A27" s="11"/>
      <c r="B27" s="11" t="s">
        <v>42</v>
      </c>
      <c r="C27" s="12">
        <v>6675.4</v>
      </c>
      <c r="D27" s="13">
        <v>7639.4</v>
      </c>
      <c r="E27" s="12">
        <f t="shared" si="12"/>
        <v>964</v>
      </c>
      <c r="F27" s="14">
        <f t="shared" si="13"/>
        <v>1.1444108218234113</v>
      </c>
      <c r="G27" s="18">
        <v>8045</v>
      </c>
      <c r="H27" s="14">
        <f t="shared" si="15"/>
        <v>1.0530931748566641</v>
      </c>
      <c r="I27" s="13">
        <v>8237.2999999999993</v>
      </c>
      <c r="J27" s="14">
        <f t="shared" si="1"/>
        <v>1.0239030453697948</v>
      </c>
      <c r="K27" s="13">
        <v>8237.2000000000007</v>
      </c>
      <c r="L27" s="14">
        <f t="shared" si="14"/>
        <v>0.99998786009979013</v>
      </c>
    </row>
    <row r="28" spans="1:12" x14ac:dyDescent="0.3">
      <c r="A28" s="11"/>
      <c r="B28" s="11" t="s">
        <v>43</v>
      </c>
      <c r="C28" s="12">
        <v>267.39999999999998</v>
      </c>
      <c r="D28" s="13">
        <v>317.7</v>
      </c>
      <c r="E28" s="12">
        <f t="shared" si="12"/>
        <v>50.300000000000011</v>
      </c>
      <c r="F28" s="14">
        <f t="shared" si="13"/>
        <v>1.1881077038145103</v>
      </c>
      <c r="G28" s="18">
        <v>300.10000000000002</v>
      </c>
      <c r="H28" s="14">
        <f t="shared" si="15"/>
        <v>0.94460182562165573</v>
      </c>
      <c r="I28" s="13">
        <v>304.60000000000002</v>
      </c>
      <c r="J28" s="14">
        <f t="shared" si="1"/>
        <v>1.0149950016661113</v>
      </c>
      <c r="K28" s="13">
        <v>310.89999999999998</v>
      </c>
      <c r="L28" s="14">
        <f t="shared" si="14"/>
        <v>1.0206828627708469</v>
      </c>
    </row>
    <row r="29" spans="1:12" ht="26.25" customHeight="1" x14ac:dyDescent="0.3">
      <c r="A29" s="11" t="s">
        <v>44</v>
      </c>
      <c r="B29" s="11" t="s">
        <v>45</v>
      </c>
      <c r="C29" s="12">
        <v>4.7</v>
      </c>
      <c r="D29" s="13">
        <v>4.5999999999999996</v>
      </c>
      <c r="E29" s="12">
        <f t="shared" si="12"/>
        <v>-0.10000000000000053</v>
      </c>
      <c r="F29" s="14">
        <f t="shared" si="13"/>
        <v>0.97872340425531901</v>
      </c>
      <c r="G29" s="18">
        <v>0.2</v>
      </c>
      <c r="H29" s="14">
        <f t="shared" si="15"/>
        <v>4.3478260869565223E-2</v>
      </c>
      <c r="I29" s="13">
        <v>0.1</v>
      </c>
      <c r="J29" s="14">
        <f t="shared" si="1"/>
        <v>0.5</v>
      </c>
      <c r="K29" s="13">
        <v>0.2</v>
      </c>
      <c r="L29" s="14">
        <f t="shared" si="14"/>
        <v>2</v>
      </c>
    </row>
    <row r="30" spans="1:12" ht="27" customHeight="1" x14ac:dyDescent="0.3">
      <c r="A30" s="15" t="s">
        <v>46</v>
      </c>
      <c r="B30" s="11" t="s">
        <v>56</v>
      </c>
      <c r="C30" s="12">
        <v>0</v>
      </c>
      <c r="D30" s="13">
        <v>0</v>
      </c>
      <c r="E30" s="12">
        <f>SUM(D30-C30)</f>
        <v>0</v>
      </c>
      <c r="F30" s="16" t="s">
        <v>51</v>
      </c>
      <c r="G30" s="18">
        <v>0</v>
      </c>
      <c r="H30" s="16" t="s">
        <v>51</v>
      </c>
      <c r="I30" s="13">
        <v>0</v>
      </c>
      <c r="J30" s="16" t="s">
        <v>51</v>
      </c>
      <c r="K30" s="13">
        <v>0</v>
      </c>
      <c r="L30" s="16" t="s">
        <v>51</v>
      </c>
    </row>
    <row r="31" spans="1:12" ht="54" customHeight="1" x14ac:dyDescent="0.3">
      <c r="A31" s="20" t="s">
        <v>58</v>
      </c>
      <c r="B31" s="11" t="s">
        <v>57</v>
      </c>
      <c r="C31" s="12">
        <v>3.2</v>
      </c>
      <c r="D31" s="13">
        <v>5.2</v>
      </c>
      <c r="E31" s="12">
        <f>SUM(D31-C31)</f>
        <v>2</v>
      </c>
      <c r="F31" s="14">
        <f t="shared" si="13"/>
        <v>1.625</v>
      </c>
      <c r="G31" s="18">
        <v>0</v>
      </c>
      <c r="H31" s="16" t="s">
        <v>51</v>
      </c>
      <c r="I31" s="13">
        <v>0</v>
      </c>
      <c r="J31" s="16" t="s">
        <v>51</v>
      </c>
      <c r="K31" s="13">
        <v>0</v>
      </c>
      <c r="L31" s="16" t="s">
        <v>51</v>
      </c>
    </row>
    <row r="32" spans="1:12" ht="34.5" customHeight="1" x14ac:dyDescent="0.3">
      <c r="A32" s="11" t="s">
        <v>60</v>
      </c>
      <c r="B32" s="11" t="s">
        <v>59</v>
      </c>
      <c r="C32" s="12">
        <v>-17.3</v>
      </c>
      <c r="D32" s="13">
        <v>-20.6</v>
      </c>
      <c r="E32" s="12">
        <f>SUM(D32-C32)</f>
        <v>-3.3000000000000007</v>
      </c>
      <c r="F32" s="14">
        <f t="shared" si="13"/>
        <v>1.1907514450867052</v>
      </c>
      <c r="G32" s="18">
        <v>0</v>
      </c>
      <c r="H32" s="16" t="s">
        <v>51</v>
      </c>
      <c r="I32" s="13">
        <v>0</v>
      </c>
      <c r="J32" s="16" t="s">
        <v>51</v>
      </c>
      <c r="K32" s="13">
        <v>0</v>
      </c>
      <c r="L32" s="16" t="s">
        <v>51</v>
      </c>
    </row>
    <row r="33" spans="1:12" x14ac:dyDescent="0.3">
      <c r="A33" s="11" t="s">
        <v>47</v>
      </c>
      <c r="B33" s="11" t="s">
        <v>48</v>
      </c>
      <c r="C33" s="12">
        <f>SUM(C22,C14,C4)</f>
        <v>28410.400000000001</v>
      </c>
      <c r="D33" s="12">
        <f>SUM(D22,D14,D4)</f>
        <v>28596.399999999998</v>
      </c>
      <c r="E33" s="12">
        <f t="shared" si="12"/>
        <v>185.99999999999636</v>
      </c>
      <c r="F33" s="14">
        <f t="shared" ref="F33" si="16">SUM(D33/C33)</f>
        <v>1.0065468983189254</v>
      </c>
      <c r="G33" s="12">
        <f>SUM(G22,G14,G4)</f>
        <v>25527.100000000002</v>
      </c>
      <c r="H33" s="14">
        <f t="shared" si="15"/>
        <v>0.89266830789889651</v>
      </c>
      <c r="I33" s="12">
        <f>SUM(I22,I14,I4)</f>
        <v>25569.200000000001</v>
      </c>
      <c r="J33" s="14">
        <f t="shared" si="1"/>
        <v>1.0016492276835205</v>
      </c>
      <c r="K33" s="12">
        <f>SUM(K22,K14,K4)</f>
        <v>25962</v>
      </c>
      <c r="L33" s="14">
        <f t="shared" ref="L33" si="17">SUM(K33/I33)</f>
        <v>1.0153622326862006</v>
      </c>
    </row>
    <row r="34" spans="1:12" x14ac:dyDescent="0.3">
      <c r="E34" s="4"/>
    </row>
    <row r="35" spans="1:12" hidden="1" x14ac:dyDescent="0.3">
      <c r="C35" s="4">
        <f>SUM(C4,C14)</f>
        <v>10375.6</v>
      </c>
      <c r="D35" s="4">
        <f>SUM(D4,D14)</f>
        <v>12057.599999999999</v>
      </c>
      <c r="E35" s="4"/>
      <c r="F35" s="4"/>
      <c r="G35" s="4">
        <f>SUM(G4,G14)</f>
        <v>13138.6</v>
      </c>
      <c r="H35" s="4"/>
      <c r="I35" s="4">
        <f>SUM(I4,I14)</f>
        <v>13848.300000000001</v>
      </c>
      <c r="J35" s="4"/>
      <c r="K35" s="4">
        <f>SUM(K4,K14)</f>
        <v>14751.199999999999</v>
      </c>
      <c r="L35" s="4"/>
    </row>
  </sheetData>
  <mergeCells count="12">
    <mergeCell ref="G2:G3"/>
    <mergeCell ref="A1:L1"/>
    <mergeCell ref="K2:K3"/>
    <mergeCell ref="L2:L3"/>
    <mergeCell ref="J2:J3"/>
    <mergeCell ref="I2:I3"/>
    <mergeCell ref="H2:H3"/>
    <mergeCell ref="E2:F2"/>
    <mergeCell ref="D2:D3"/>
    <mergeCell ref="C2:C3"/>
    <mergeCell ref="B2:B3"/>
    <mergeCell ref="A2:A3"/>
  </mergeCells>
  <pageMargins left="0.35433070866141736" right="0.27559055118110237" top="0.39" bottom="0.4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Отклонение (ожид)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Москвина Татьяна Валерьевна</dc:creator>
  <cp:lastModifiedBy>Фаренник Ольга Викторовна</cp:lastModifiedBy>
  <cp:lastPrinted>2025-11-17T07:14:22Z</cp:lastPrinted>
  <dcterms:created xsi:type="dcterms:W3CDTF">2021-11-22T06:21:31Z</dcterms:created>
  <dcterms:modified xsi:type="dcterms:W3CDTF">2025-11-17T07:28:23Z</dcterms:modified>
</cp:coreProperties>
</file>