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879" activeTab="6"/>
  </bookViews>
  <sheets>
    <sheet name="Таблица 1.1 Показатели" sheetId="1" r:id="rId1"/>
    <sheet name="Таблица 1.2 Результаты" sheetId="7" r:id="rId2"/>
    <sheet name="Таблица 1.3 Расходы" sheetId="6" r:id="rId3"/>
    <sheet name="Таблица 2 Проектная часть" sheetId="8" r:id="rId4"/>
    <sheet name="Таблица 3 Субсидии" sheetId="9" r:id="rId5"/>
    <sheet name="Таблица 4 Дисциплина" sheetId="3" r:id="rId6"/>
    <sheet name="ЛистВыводы" sheetId="5" r:id="rId7"/>
  </sheets>
  <definedNames>
    <definedName name="_ftnref1" localSheetId="0">'Таблица 1.1 Показатели'!#REF!</definedName>
    <definedName name="sub_19004" localSheetId="4">'Таблица 3 Субсидии'!#REF!</definedName>
    <definedName name="_xlnm.Print_Titles" localSheetId="1">'Таблица 1.2 Результаты'!$3:$3</definedName>
    <definedName name="_xlnm.Print_Titles" localSheetId="2">'Таблица 1.3 Расходы'!$3:$3</definedName>
    <definedName name="_xlnm.Print_Area" localSheetId="0">'Таблица 1.1 Показатели'!$A$2:$G$45</definedName>
    <definedName name="_xlnm.Print_Area" localSheetId="1">'Таблица 1.2 Результаты'!$A$1:$G$14</definedName>
    <definedName name="_xlnm.Print_Area" localSheetId="2">'Таблица 1.3 Расходы'!$A$1:$H$30</definedName>
    <definedName name="_xlnm.Print_Area" localSheetId="3">'Таблица 2 Проектная часть'!$A$1:$F$14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  <c r="E18" i="1" l="1"/>
  <c r="E16" i="1"/>
  <c r="E15" i="1" l="1"/>
  <c r="E14" i="1"/>
  <c r="E21" i="5"/>
  <c r="F11" i="9"/>
  <c r="F10" i="9"/>
  <c r="F9" i="9"/>
  <c r="F8" i="9"/>
  <c r="E10" i="8" l="1"/>
  <c r="E11" i="8"/>
  <c r="D11" i="8"/>
  <c r="D10" i="8"/>
  <c r="E6" i="8"/>
  <c r="E7" i="8"/>
  <c r="D7" i="8"/>
  <c r="D6" i="8"/>
  <c r="F11" i="8" l="1"/>
  <c r="F10" i="8"/>
  <c r="F7" i="8"/>
  <c r="F6" i="8"/>
  <c r="F12" i="8" l="1"/>
  <c r="F8" i="8"/>
  <c r="F14" i="8" s="1"/>
  <c r="F14" i="1" l="1"/>
  <c r="G14" i="1"/>
  <c r="F15" i="1"/>
  <c r="G15" i="1"/>
  <c r="F16" i="1"/>
  <c r="G16" i="1"/>
  <c r="F17" i="1"/>
  <c r="G17" i="1"/>
  <c r="F18" i="1"/>
  <c r="G18" i="1"/>
  <c r="E11" i="7" l="1"/>
  <c r="G11" i="7" s="1"/>
  <c r="E12" i="7"/>
  <c r="G12" i="7" s="1"/>
  <c r="E10" i="7"/>
  <c r="G10" i="7" s="1"/>
  <c r="E9" i="7"/>
  <c r="G9" i="7" s="1"/>
  <c r="E8" i="7"/>
  <c r="G8" i="7" s="1"/>
  <c r="E7" i="7"/>
  <c r="G7" i="7" s="1"/>
  <c r="E6" i="7"/>
  <c r="G6" i="7" s="1"/>
  <c r="G30" i="1"/>
  <c r="G31" i="1"/>
  <c r="G29" i="1"/>
  <c r="G28" i="1"/>
  <c r="G27" i="1"/>
  <c r="G26" i="1"/>
  <c r="G25" i="1"/>
  <c r="E13" i="1" l="1"/>
  <c r="B7" i="6"/>
  <c r="H11" i="6" l="1"/>
  <c r="G12" i="6"/>
  <c r="H13" i="6"/>
  <c r="G10" i="6"/>
  <c r="G13" i="6" l="1"/>
  <c r="H12" i="6"/>
  <c r="G11" i="6"/>
  <c r="H10" i="6"/>
  <c r="E9" i="6" l="1"/>
  <c r="H8" i="6"/>
  <c r="F9" i="6" l="1"/>
  <c r="G8" i="6"/>
  <c r="F10" i="7"/>
  <c r="F12" i="7" l="1"/>
  <c r="F11" i="7"/>
  <c r="F9" i="7"/>
  <c r="F6" i="7"/>
  <c r="F7" i="7" l="1"/>
  <c r="F8" i="7"/>
  <c r="G14" i="7" l="1"/>
  <c r="H24" i="6" s="1"/>
  <c r="E20" i="5"/>
  <c r="G7" i="3" l="1"/>
  <c r="G9" i="3"/>
  <c r="G11" i="3"/>
  <c r="G13" i="3"/>
  <c r="G15" i="3"/>
  <c r="G5" i="3"/>
  <c r="G17" i="3" l="1"/>
  <c r="E22" i="5" s="1"/>
  <c r="E8" i="5"/>
  <c r="F15" i="6"/>
  <c r="G7" i="6"/>
  <c r="H7" i="6"/>
  <c r="F16" i="6" l="1"/>
  <c r="H9" i="6"/>
  <c r="H15" i="6" s="1"/>
  <c r="E15" i="6"/>
  <c r="E16" i="6" s="1"/>
  <c r="G9" i="6"/>
  <c r="G15" i="6" s="1"/>
  <c r="F13" i="1"/>
  <c r="G20" i="1" s="1"/>
  <c r="H23" i="6" s="1"/>
  <c r="H18" i="6" l="1"/>
  <c r="H16" i="6"/>
  <c r="G16" i="6"/>
  <c r="G13" i="1"/>
  <c r="E9" i="5" l="1"/>
  <c r="H25" i="6"/>
  <c r="H20" i="6" s="1"/>
  <c r="E7" i="5"/>
  <c r="A2" i="5"/>
  <c r="E4" i="5" l="1"/>
  <c r="D11" i="5" s="1"/>
  <c r="G29" i="6"/>
  <c r="G28" i="6"/>
  <c r="G30" i="6"/>
  <c r="G27" i="6"/>
  <c r="D12" i="5" l="1"/>
  <c r="D13" i="5"/>
  <c r="E19" i="5"/>
  <c r="E16" i="5" s="1"/>
  <c r="D26" i="5" s="1"/>
  <c r="D14" i="5"/>
  <c r="D24" i="5" l="1"/>
  <c r="D25" i="5"/>
  <c r="D27" i="5"/>
</calcChain>
</file>

<file path=xl/sharedStrings.xml><?xml version="1.0" encoding="utf-8"?>
<sst xmlns="http://schemas.openxmlformats.org/spreadsheetml/2006/main" count="258" uniqueCount="161">
  <si>
    <t>%</t>
  </si>
  <si>
    <t>1.1.</t>
  </si>
  <si>
    <t>Объем расходов на реализацию муниципальной программы – итого:</t>
  </si>
  <si>
    <t>№ п/п</t>
  </si>
  <si>
    <t>Значение критерия</t>
  </si>
  <si>
    <t>Да</t>
  </si>
  <si>
    <t>Нет</t>
  </si>
  <si>
    <t>Фактическое значение</t>
  </si>
  <si>
    <t>Ед. изм.</t>
  </si>
  <si>
    <t>-</t>
  </si>
  <si>
    <t>местный бюджет</t>
  </si>
  <si>
    <t>№ 
п/п</t>
  </si>
  <si>
    <t>Варианты значений
критерия</t>
  </si>
  <si>
    <t>Коэффициент Кi</t>
  </si>
  <si>
    <t>Вес 
параметра
Вi</t>
  </si>
  <si>
    <t>Планируемое значение</t>
  </si>
  <si>
    <t>90% и более</t>
  </si>
  <si>
    <t>80 - 89,99%</t>
  </si>
  <si>
    <t>70 - 79,99%</t>
  </si>
  <si>
    <t>менее 70%</t>
  </si>
  <si>
    <t>1.2.</t>
  </si>
  <si>
    <t>1.3.</t>
  </si>
  <si>
    <t xml:space="preserve">ОТЧЕТ о реализации в 2025 году </t>
  </si>
  <si>
    <t>1. Эффективность реализации мунициальной программы</t>
  </si>
  <si>
    <r>
      <t xml:space="preserve">Таблица 1. Оценка степени </t>
    </r>
    <r>
      <rPr>
        <sz val="12"/>
        <color theme="1"/>
        <rFont val="Times New Roman"/>
        <family val="1"/>
        <charset val="204"/>
      </rPr>
      <t>достижения цели муниципальной программы</t>
    </r>
  </si>
  <si>
    <t>Показатель</t>
  </si>
  <si>
    <t>Абсолютное отклонение, 
гр. 5 - гр. 4</t>
  </si>
  <si>
    <r>
      <t xml:space="preserve">План, 
Вп </t>
    </r>
    <r>
      <rPr>
        <vertAlign val="subscript"/>
        <sz val="12"/>
        <color theme="1"/>
        <rFont val="Times New Roman"/>
        <family val="1"/>
        <charset val="204"/>
      </rPr>
      <t>i План</t>
    </r>
  </si>
  <si>
    <r>
      <t xml:space="preserve">Факт, 
Вп </t>
    </r>
    <r>
      <rPr>
        <vertAlign val="subscript"/>
        <sz val="12"/>
        <color theme="1"/>
        <rFont val="Times New Roman"/>
        <family val="1"/>
        <charset val="204"/>
      </rPr>
      <t>i Факт</t>
    </r>
  </si>
  <si>
    <t>Исполнение, 
гр. 5 / гр. 4,
(гр. 4 / гр. 5), %</t>
  </si>
  <si>
    <r>
      <t xml:space="preserve">Таблица 2. Оценка степени </t>
    </r>
    <r>
      <rPr>
        <sz val="12"/>
        <color theme="1"/>
        <rFont val="Times New Roman"/>
        <family val="1"/>
        <charset val="204"/>
      </rPr>
      <t>выполнения мероприятий (результатов) муниципальной программы</t>
    </r>
  </si>
  <si>
    <t>Структурный элемент
Мероприятие (результат)</t>
  </si>
  <si>
    <r>
      <t xml:space="preserve">Факт, 
В Рез </t>
    </r>
    <r>
      <rPr>
        <vertAlign val="subscript"/>
        <sz val="12"/>
        <color theme="1"/>
        <rFont val="Times New Roman"/>
        <family val="1"/>
        <charset val="204"/>
      </rPr>
      <t>i Факт</t>
    </r>
  </si>
  <si>
    <r>
      <t xml:space="preserve">План, 
В Рез </t>
    </r>
    <r>
      <rPr>
        <vertAlign val="subscript"/>
        <sz val="12"/>
        <color theme="1"/>
        <rFont val="Times New Roman"/>
        <family val="1"/>
        <charset val="204"/>
      </rPr>
      <t>i План</t>
    </r>
  </si>
  <si>
    <r>
      <t xml:space="preserve">С </t>
    </r>
    <r>
      <rPr>
        <vertAlign val="subscript"/>
        <sz val="12"/>
        <rFont val="Times New Roman"/>
        <family val="1"/>
        <charset val="204"/>
      </rPr>
      <t>В Рез</t>
    </r>
    <r>
      <rPr>
        <sz val="12"/>
        <rFont val="Times New Roman"/>
        <family val="1"/>
        <charset val="204"/>
      </rPr>
      <t xml:space="preserve"> = </t>
    </r>
  </si>
  <si>
    <r>
      <t xml:space="preserve">С </t>
    </r>
    <r>
      <rPr>
        <vertAlign val="subscript"/>
        <sz val="12"/>
        <rFont val="Times New Roman"/>
        <family val="1"/>
        <charset val="204"/>
      </rPr>
      <t xml:space="preserve">ДЦ </t>
    </r>
    <r>
      <rPr>
        <sz val="12"/>
        <rFont val="Times New Roman"/>
        <family val="1"/>
        <charset val="204"/>
      </rPr>
      <t>=</t>
    </r>
  </si>
  <si>
    <t>Таблица 3. Оценка степени соответствия фактических расходов на реализацию муниципальной программы плановым расходам</t>
  </si>
  <si>
    <t>Структурный элемент</t>
  </si>
  <si>
    <t xml:space="preserve">Исполнитель,
которому предусмотрено финансирование
</t>
  </si>
  <si>
    <t>Источники финансирования</t>
  </si>
  <si>
    <t xml:space="preserve">Объем
расходов,
факт,
рублей,
копеек
</t>
  </si>
  <si>
    <t xml:space="preserve">Отклонение
в объемах
расходов,
гр. 6 - гр. 5, рублей,
копеек
</t>
  </si>
  <si>
    <t>Объем расходов на реализацию муниципальной программы, предусмотренный сводной бюджетной росписью бюджета города Оренбурга по состоянию на 31 декабря отчетного года</t>
  </si>
  <si>
    <t>Степень выполнения мероприятий (результатов) муниципальной программы</t>
  </si>
  <si>
    <r>
      <t>С</t>
    </r>
    <r>
      <rPr>
        <vertAlign val="subscript"/>
        <sz val="12"/>
        <color theme="1"/>
        <rFont val="Times New Roman"/>
        <family val="1"/>
        <charset val="204"/>
      </rPr>
      <t xml:space="preserve">Ф </t>
    </r>
    <r>
      <rPr>
        <sz val="12"/>
        <color theme="1"/>
        <rFont val="Times New Roman"/>
        <family val="1"/>
        <charset val="204"/>
      </rPr>
      <t>=</t>
    </r>
  </si>
  <si>
    <r>
      <t>Степень соответствия фактических расходов на реализацию муниципальной программы плановым расходам
С</t>
    </r>
    <r>
      <rPr>
        <vertAlign val="subscript"/>
        <sz val="12"/>
        <color theme="1"/>
        <rFont val="Times New Roman"/>
        <family val="1"/>
        <charset val="204"/>
      </rPr>
      <t>Ф</t>
    </r>
    <r>
      <rPr>
        <sz val="12"/>
        <color theme="1"/>
        <rFont val="Times New Roman"/>
        <family val="1"/>
        <charset val="204"/>
      </rPr>
      <t xml:space="preserve"> = 0,5 * Ф </t>
    </r>
    <r>
      <rPr>
        <vertAlign val="subscript"/>
        <sz val="12"/>
        <color theme="1"/>
        <rFont val="Times New Roman"/>
        <family val="1"/>
        <charset val="204"/>
      </rPr>
      <t>Ф</t>
    </r>
    <r>
      <rPr>
        <sz val="12"/>
        <color theme="1"/>
        <rFont val="Times New Roman"/>
        <family val="1"/>
        <charset val="204"/>
      </rPr>
      <t xml:space="preserve"> / Ф </t>
    </r>
    <r>
      <rPr>
        <vertAlign val="subscript"/>
        <sz val="12"/>
        <color theme="1"/>
        <rFont val="Times New Roman"/>
        <family val="1"/>
        <charset val="204"/>
      </rPr>
      <t>П</t>
    </r>
    <r>
      <rPr>
        <sz val="12"/>
        <color theme="1"/>
        <rFont val="Times New Roman"/>
        <family val="1"/>
        <charset val="204"/>
      </rPr>
      <t xml:space="preserve"> * 100 + 0,5 * МБ </t>
    </r>
    <r>
      <rPr>
        <vertAlign val="subscript"/>
        <sz val="12"/>
        <color theme="1"/>
        <rFont val="Times New Roman"/>
        <family val="1"/>
        <charset val="204"/>
      </rPr>
      <t>Ф</t>
    </r>
    <r>
      <rPr>
        <sz val="12"/>
        <color theme="1"/>
        <rFont val="Times New Roman"/>
        <family val="1"/>
        <charset val="204"/>
      </rPr>
      <t xml:space="preserve"> / МБ </t>
    </r>
    <r>
      <rPr>
        <vertAlign val="subscript"/>
        <sz val="12"/>
        <color theme="1"/>
        <rFont val="Times New Roman"/>
        <family val="1"/>
        <charset val="204"/>
      </rPr>
      <t>П</t>
    </r>
    <r>
      <rPr>
        <sz val="12"/>
        <color theme="1"/>
        <rFont val="Times New Roman"/>
        <family val="1"/>
        <charset val="204"/>
      </rPr>
      <t xml:space="preserve"> * 100 = </t>
    </r>
  </si>
  <si>
    <t>Эффективность реализации муниципальной программы:</t>
  </si>
  <si>
    <r>
      <t>Э </t>
    </r>
    <r>
      <rPr>
        <vertAlign val="subscript"/>
        <sz val="14"/>
        <color theme="1"/>
        <rFont val="Times New Roman"/>
        <family val="1"/>
        <charset val="204"/>
      </rPr>
      <t>МП</t>
    </r>
    <r>
      <rPr>
        <sz val="14"/>
        <color theme="1"/>
        <rFont val="Times New Roman"/>
        <family val="1"/>
        <charset val="204"/>
      </rPr>
      <t xml:space="preserve"> = 0,4 * С </t>
    </r>
    <r>
      <rPr>
        <vertAlign val="subscript"/>
        <sz val="14"/>
        <color theme="1"/>
        <rFont val="Times New Roman"/>
        <family val="1"/>
        <charset val="204"/>
      </rPr>
      <t>ДЦ</t>
    </r>
    <r>
      <rPr>
        <sz val="14"/>
        <color theme="1"/>
        <rFont val="Times New Roman"/>
        <family val="1"/>
        <charset val="204"/>
      </rPr>
      <t xml:space="preserve"> + 0,3 * С </t>
    </r>
    <r>
      <rPr>
        <vertAlign val="subscript"/>
        <sz val="14"/>
        <color theme="1"/>
        <rFont val="Times New Roman"/>
        <family val="1"/>
        <charset val="204"/>
      </rPr>
      <t>В РЕЗ</t>
    </r>
    <r>
      <rPr>
        <sz val="14"/>
        <color theme="1"/>
        <rFont val="Times New Roman"/>
        <family val="1"/>
        <charset val="204"/>
      </rPr>
      <t xml:space="preserve"> + 0,3 * С </t>
    </r>
    <r>
      <rPr>
        <vertAlign val="subscript"/>
        <sz val="14"/>
        <color theme="1"/>
        <rFont val="Times New Roman"/>
        <family val="1"/>
        <charset val="204"/>
      </rPr>
      <t>Ф</t>
    </r>
    <r>
      <rPr>
        <sz val="14"/>
        <color theme="1"/>
        <rFont val="Times New Roman"/>
        <family val="1"/>
        <charset val="204"/>
      </rPr>
      <t xml:space="preserve"> =</t>
    </r>
  </si>
  <si>
    <t xml:space="preserve">степень выполнения мероприятий (результатов) муниципальной программы = </t>
  </si>
  <si>
    <t xml:space="preserve">степень достижения цели муниципальной программы = </t>
  </si>
  <si>
    <t xml:space="preserve">степень соответствия фактических расходов на реализацию муниципальной программы плановым расходам = </t>
  </si>
  <si>
    <r>
      <t>С</t>
    </r>
    <r>
      <rPr>
        <vertAlign val="subscript"/>
        <sz val="12"/>
        <rFont val="Times New Roman"/>
        <family val="1"/>
        <charset val="204"/>
      </rPr>
      <t>Ф</t>
    </r>
    <r>
      <rPr>
        <sz val="12"/>
        <rFont val="Times New Roman"/>
        <family val="1"/>
        <charset val="204"/>
      </rPr>
      <t xml:space="preserve"> </t>
    </r>
  </si>
  <si>
    <r>
      <t xml:space="preserve">С </t>
    </r>
    <r>
      <rPr>
        <vertAlign val="subscript"/>
        <sz val="12"/>
        <rFont val="Times New Roman"/>
        <family val="1"/>
        <charset val="204"/>
      </rPr>
      <t>В Рез</t>
    </r>
    <r>
      <rPr>
        <sz val="12"/>
        <rFont val="Times New Roman"/>
        <family val="1"/>
        <charset val="204"/>
      </rPr>
      <t xml:space="preserve"> </t>
    </r>
  </si>
  <si>
    <r>
      <t xml:space="preserve">С </t>
    </r>
    <r>
      <rPr>
        <vertAlign val="subscript"/>
        <sz val="12"/>
        <rFont val="Times New Roman"/>
        <family val="1"/>
        <charset val="204"/>
      </rPr>
      <t xml:space="preserve">ДЦ </t>
    </r>
  </si>
  <si>
    <t>Вывод об эффективности реализации муниципальной программы:</t>
  </si>
  <si>
    <t>Структурный элемент, показатель структурного элемента, результат структурного элемента</t>
  </si>
  <si>
    <t>Ед. изм</t>
  </si>
  <si>
    <r>
      <t>Наименование субсидии</t>
    </r>
    <r>
      <rPr>
        <sz val="12"/>
        <color theme="1"/>
        <rFont val="Times New Roman"/>
        <family val="1"/>
        <charset val="204"/>
      </rPr>
      <t xml:space="preserve"> из вышестоящего бюджета</t>
    </r>
  </si>
  <si>
    <t>Объем субсидии, план, рублей, копеек</t>
  </si>
  <si>
    <t>Объем субсидии, факт, 
рублей, копеек</t>
  </si>
  <si>
    <t>Отклонение в объемах субсидии, гр. 3 - гр. 4, рублей, копеек</t>
  </si>
  <si>
    <r>
      <t>Наименование критерия, Д</t>
    </r>
    <r>
      <rPr>
        <vertAlign val="subscript"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 xml:space="preserve"> </t>
    </r>
  </si>
  <si>
    <t>Фактическое значение,
Д i = Кi * Вi * 100</t>
  </si>
  <si>
    <r>
      <t>Своевременность приведения муниципальной программы в соответствие с решением о бюджете в первоначальной редакции, Д</t>
    </r>
    <r>
      <rPr>
        <vertAlign val="subscript"/>
        <sz val="12"/>
        <color theme="1"/>
        <rFont val="Times New Roman"/>
        <family val="1"/>
        <charset val="204"/>
      </rPr>
      <t>1</t>
    </r>
  </si>
  <si>
    <r>
      <t>Своевременность приведения муниципальной программы в соответствие 
с решением о бюджете в редакции, действовавшей на 31 декабря года, предшествующего отчетному году, Д</t>
    </r>
    <r>
      <rPr>
        <vertAlign val="subscript"/>
        <sz val="12"/>
        <color theme="1"/>
        <rFont val="Times New Roman"/>
        <family val="1"/>
        <charset val="204"/>
      </rPr>
      <t>2</t>
    </r>
  </si>
  <si>
    <r>
      <t>Соблюдение требований к процедуре проведения общественного обсуждения проекта муниципальной программы, проекта изменений в муниципальную программу, Д</t>
    </r>
    <r>
      <rPr>
        <vertAlign val="subscript"/>
        <sz val="12"/>
        <color theme="1"/>
        <rFont val="Times New Roman"/>
        <family val="1"/>
        <charset val="204"/>
      </rPr>
      <t>3</t>
    </r>
  </si>
  <si>
    <r>
      <t>Соблюдение требований о государственной регистрации муниципальной программы, изменений в муниципальную программу в федеральном государственном реестре документов стратегического планирования, Д</t>
    </r>
    <r>
      <rPr>
        <vertAlign val="subscript"/>
        <sz val="12"/>
        <color theme="1"/>
        <rFont val="Times New Roman"/>
        <family val="1"/>
        <charset val="204"/>
      </rPr>
      <t>4</t>
    </r>
  </si>
  <si>
    <r>
      <t>Соблюдение требований о размещении муниципальной программы, изменений в муниципальную программу  на официальном Интернет-портале города Оренбурга, Д</t>
    </r>
    <r>
      <rPr>
        <vertAlign val="subscript"/>
        <sz val="12"/>
        <color theme="1"/>
        <rFont val="Times New Roman"/>
        <family val="1"/>
        <charset val="204"/>
      </rPr>
      <t>5</t>
    </r>
  </si>
  <si>
    <r>
      <t>Соблюдение требований о размещении отчета о реализации муниципальной программы в федеральном государственном реестре документов стратегического планирования, Д</t>
    </r>
    <r>
      <rPr>
        <vertAlign val="subscript"/>
        <sz val="12"/>
        <color theme="1"/>
        <rFont val="Times New Roman"/>
        <family val="1"/>
        <charset val="204"/>
      </rPr>
      <t>6</t>
    </r>
  </si>
  <si>
    <r>
      <t>Соблюдение требований законодательства при реализации муниципальной программы  (С</t>
    </r>
    <r>
      <rPr>
        <vertAlign val="subscript"/>
        <sz val="12"/>
        <color theme="1"/>
        <rFont val="Times New Roman"/>
        <family val="1"/>
        <charset val="204"/>
      </rPr>
      <t>ТЗ</t>
    </r>
    <r>
      <rPr>
        <sz val="12"/>
        <color theme="1"/>
        <rFont val="Times New Roman"/>
        <family val="1"/>
        <charset val="204"/>
      </rPr>
      <t>)</t>
    </r>
  </si>
  <si>
    <r>
      <t>2.</t>
    </r>
    <r>
      <rPr>
        <sz val="12"/>
        <rFont val="Times New Roman"/>
        <family val="1"/>
        <charset val="204"/>
      </rPr>
      <t> </t>
    </r>
    <r>
      <rPr>
        <sz val="12"/>
        <color rgb="FF26282F"/>
        <rFont val="Times New Roman"/>
        <family val="1"/>
        <charset val="204"/>
      </rPr>
      <t xml:space="preserve">Эффективность </t>
    </r>
    <r>
      <rPr>
        <sz val="12"/>
        <color theme="1"/>
        <rFont val="Times New Roman"/>
        <family val="1"/>
        <charset val="204"/>
      </rPr>
      <t>реализации проектной части муниципальной программы</t>
    </r>
  </si>
  <si>
    <r>
      <t xml:space="preserve">4. </t>
    </r>
    <r>
      <rPr>
        <sz val="12"/>
        <color theme="1"/>
        <rFont val="Times New Roman"/>
        <family val="1"/>
        <charset val="204"/>
      </rPr>
      <t>Оценка соблюдения требований законодательства при реализации муниципальной программы</t>
    </r>
  </si>
  <si>
    <r>
      <t xml:space="preserve">К </t>
    </r>
    <r>
      <rPr>
        <vertAlign val="subscript"/>
        <sz val="14"/>
        <color theme="1"/>
        <rFont val="Times New Roman"/>
        <family val="1"/>
        <charset val="204"/>
      </rPr>
      <t>О</t>
    </r>
    <r>
      <rPr>
        <sz val="14"/>
        <color theme="1"/>
        <rFont val="Times New Roman"/>
        <family val="1"/>
        <charset val="204"/>
      </rPr>
      <t xml:space="preserve"> = (Э</t>
    </r>
    <r>
      <rPr>
        <vertAlign val="subscript"/>
        <sz val="14"/>
        <color theme="1"/>
        <rFont val="Times New Roman"/>
        <family val="1"/>
        <charset val="204"/>
      </rPr>
      <t>МП</t>
    </r>
    <r>
      <rPr>
        <sz val="14"/>
        <color theme="1"/>
        <rFont val="Times New Roman"/>
        <family val="1"/>
        <charset val="204"/>
      </rPr>
      <t xml:space="preserve"> + Э</t>
    </r>
    <r>
      <rPr>
        <vertAlign val="subscript"/>
        <sz val="14"/>
        <color theme="1"/>
        <rFont val="Times New Roman"/>
        <family val="1"/>
        <charset val="204"/>
      </rPr>
      <t>ПР</t>
    </r>
    <r>
      <rPr>
        <sz val="14"/>
        <color theme="1"/>
        <rFont val="Times New Roman"/>
        <family val="1"/>
        <charset val="204"/>
      </rPr>
      <t xml:space="preserve"> + Эр</t>
    </r>
    <r>
      <rPr>
        <vertAlign val="subscript"/>
        <sz val="14"/>
        <color theme="1"/>
        <rFont val="Times New Roman"/>
        <family val="1"/>
        <charset val="204"/>
      </rPr>
      <t>Ф</t>
    </r>
    <r>
      <rPr>
        <sz val="14"/>
        <color theme="1"/>
        <rFont val="Times New Roman"/>
        <family val="1"/>
        <charset val="204"/>
      </rPr>
      <t xml:space="preserve"> + С</t>
    </r>
    <r>
      <rPr>
        <vertAlign val="subscript"/>
        <sz val="14"/>
        <color theme="1"/>
        <rFont val="Times New Roman"/>
        <family val="1"/>
        <charset val="204"/>
      </rPr>
      <t>ТЗ</t>
    </r>
    <r>
      <rPr>
        <sz val="14"/>
        <color theme="1"/>
        <rFont val="Times New Roman"/>
        <family val="1"/>
        <charset val="204"/>
      </rPr>
      <t xml:space="preserve">) / 4 = </t>
    </r>
  </si>
  <si>
    <r>
      <t>Э </t>
    </r>
    <r>
      <rPr>
        <vertAlign val="subscript"/>
        <sz val="12"/>
        <color theme="1"/>
        <rFont val="Times New Roman"/>
        <family val="1"/>
        <charset val="204"/>
      </rPr>
      <t>МП</t>
    </r>
    <r>
      <rPr>
        <sz val="12"/>
        <color theme="1"/>
        <rFont val="Times New Roman"/>
        <family val="1"/>
        <charset val="204"/>
      </rPr>
      <t xml:space="preserve"> -  </t>
    </r>
  </si>
  <si>
    <r>
      <t xml:space="preserve">Э </t>
    </r>
    <r>
      <rPr>
        <vertAlign val="subscript"/>
        <sz val="12"/>
        <color theme="1"/>
        <rFont val="Times New Roman"/>
        <family val="1"/>
        <charset val="204"/>
      </rPr>
      <t>ПР</t>
    </r>
    <r>
      <rPr>
        <sz val="12"/>
        <color theme="1"/>
        <rFont val="Times New Roman"/>
        <family val="1"/>
        <charset val="204"/>
      </rPr>
      <t xml:space="preserve"> - </t>
    </r>
  </si>
  <si>
    <r>
      <t xml:space="preserve">Эр </t>
    </r>
    <r>
      <rPr>
        <vertAlign val="subscript"/>
        <sz val="12"/>
        <color theme="1"/>
        <rFont val="Times New Roman"/>
        <family val="1"/>
        <charset val="204"/>
      </rPr>
      <t xml:space="preserve">Ф </t>
    </r>
    <r>
      <rPr>
        <sz val="12"/>
        <color theme="1"/>
        <rFont val="Times New Roman"/>
        <family val="1"/>
        <charset val="204"/>
      </rPr>
      <t xml:space="preserve">- </t>
    </r>
  </si>
  <si>
    <r>
      <t>С </t>
    </r>
    <r>
      <rPr>
        <vertAlign val="subscript"/>
        <sz val="12"/>
        <color theme="1"/>
        <rFont val="Times New Roman"/>
        <family val="1"/>
        <charset val="204"/>
      </rPr>
      <t>ТЗ</t>
    </r>
    <r>
      <rPr>
        <sz val="12"/>
        <color theme="1"/>
        <rFont val="Times New Roman"/>
        <family val="1"/>
        <charset val="204"/>
      </rPr>
      <t xml:space="preserve"> -  </t>
    </r>
  </si>
  <si>
    <t>эффективность реализации муниципальной программы</t>
  </si>
  <si>
    <t>эффективность реализации проектной части муниципальной программы</t>
  </si>
  <si>
    <t>эффективность реализации структурных элементов муниципальной программы, осуществляемой за счет средств субсидии из вышестоящих бюджетов и средств местного бюджета</t>
  </si>
  <si>
    <t>соблюдение требований законодательства при реализации муниципальной программы</t>
  </si>
  <si>
    <t>Достижение показателя, результата проекта, %, гр. 4/гр. 5 
(гр. 5/гр. 4)</t>
  </si>
  <si>
    <r>
      <t>3. </t>
    </r>
    <r>
      <rPr>
        <b/>
        <sz val="12"/>
        <color rgb="FF26282F"/>
        <rFont val="Times New Roman"/>
        <family val="1"/>
        <charset val="204"/>
      </rPr>
      <t>Э</t>
    </r>
    <r>
      <rPr>
        <sz val="12"/>
        <color theme="1"/>
        <rFont val="Times New Roman"/>
        <family val="1"/>
        <charset val="204"/>
      </rPr>
      <t>ффективность реализации структурных элементов муниципальной программы, осуществляемой за счет средств субсидии из вышестоящих бюджетов и средств местного бюджета</t>
    </r>
  </si>
  <si>
    <t>менее 90%</t>
  </si>
  <si>
    <t>90,00 - 94,99%</t>
  </si>
  <si>
    <t>95 - 97,99%</t>
  </si>
  <si>
    <t>98% и более</t>
  </si>
  <si>
    <t>Вывод об эффективности реализации структурных элементов муниципальной программы, осуществляемой за счет средств субсидии из вышестоящих бюджетов и средств местного бюджета:</t>
  </si>
  <si>
    <t xml:space="preserve">Объем 
расходов,
план
рублей, 
копеек
</t>
  </si>
  <si>
    <t>Справочно для расчета показателей:</t>
  </si>
  <si>
    <t>№ показателя</t>
  </si>
  <si>
    <t>Наименование элементов показателя</t>
  </si>
  <si>
    <t>2025 факт</t>
  </si>
  <si>
    <t>чел.</t>
  </si>
  <si>
    <t>1.4.</t>
  </si>
  <si>
    <t>1.5.</t>
  </si>
  <si>
    <t>1.6.</t>
  </si>
  <si>
    <t>1.7.</t>
  </si>
  <si>
    <t>Всего по муниципальной программе, 
в том числе по исполнителям и источникам финансирования:</t>
  </si>
  <si>
    <t>АСО</t>
  </si>
  <si>
    <t>АЮО</t>
  </si>
  <si>
    <t xml:space="preserve">Отношение
объема расходов
(факт / план), %,
гр. 6/гр. 5
</t>
  </si>
  <si>
    <r>
      <t xml:space="preserve"> Эр </t>
    </r>
    <r>
      <rPr>
        <vertAlign val="subscript"/>
        <sz val="14"/>
        <color theme="1"/>
        <rFont val="Times New Roman"/>
        <family val="1"/>
        <charset val="204"/>
      </rPr>
      <t>Ф</t>
    </r>
    <r>
      <rPr>
        <sz val="14"/>
        <color theme="1"/>
        <rFont val="Times New Roman"/>
        <family val="1"/>
        <charset val="204"/>
      </rPr>
      <t xml:space="preserve"> = </t>
    </r>
  </si>
  <si>
    <t>Объем средств, подлежащих возврату в вышестоящие бюджеты в связи с недостижением значений результатов использования субсидии, рассчитываемый в соответствии с правилами формирования, предоставления и распределения субсидий из областного бюджета местным бюджетам, рублей, копеек</t>
  </si>
  <si>
    <t>муниципальной программы «Молодой Оренбург»</t>
  </si>
  <si>
    <t>Ответственный исполнитель: Управление молодежной политики администрации города Оренбурга</t>
  </si>
  <si>
    <t>Доля молодежи, охваченная мероприятиями, проводимыми в рамках реализации единой молодежной политики, направленной на свободное и гармоничное развитие полноценной личности, раскрытие творческого потенциала</t>
  </si>
  <si>
    <t>Комплекс процессных мероприятий «Организация мероприятий по работе с молодежью»</t>
  </si>
  <si>
    <t>Проведены мероприятия, направленные на содействие в определении со специализацией, получением необходимых навыков, поиск работы, вовлечение в профессиональную предпринимательскую деятельность, формирование надпрофессиональных навыков молодежи (численность участников)</t>
  </si>
  <si>
    <t>Проведены мероприятия, направленные на популяризацию патриотизма, повышение осознанности молодых людей и их интереса к истории государства (численность участников)</t>
  </si>
  <si>
    <t>Проведены мероприятия, направленные на реализацию интеллектуального потенциала молодежи и развитие технологической среды (численность участников)</t>
  </si>
  <si>
    <t>Проведены мероприятия, направленные на поддержку и развитие добровольчества (численность участников)</t>
  </si>
  <si>
    <t>Проведены мероприятия, направленные на формирование социально активной позиции молодежи, стимулирование творчества среди молодежи, формирование творческих сообществ, развитие креативных индустрий в городе Оренбурге, распространение идей устойчивого развития, популяризацию здорового образа жизни (численность участников)</t>
  </si>
  <si>
    <t>Проведены мероприятия, направленные на развитие международного, межрегионального и межмуниципального сотрудничества в молодежной среде, гармонизацию межнациональных отношений (численность участников)</t>
  </si>
  <si>
    <t>Охвачено информационными материалами по направлениям деятельности (численность участников)</t>
  </si>
  <si>
    <t>УМП, 
МАУ "МЦО"
АСО, АЮО</t>
  </si>
  <si>
    <t>Комплекс процессных мероприятий «Обеспечение управленческих функций и обеспечение деятельности подведомственного учреждения в сфере молодежной политики»</t>
  </si>
  <si>
    <t>УМП</t>
  </si>
  <si>
    <t>МАУ "МЦО"</t>
  </si>
  <si>
    <r>
      <t>Д</t>
    </r>
    <r>
      <rPr>
        <vertAlign val="subscript"/>
        <sz val="11"/>
        <color theme="1"/>
        <rFont val="Times New Roman"/>
        <family val="1"/>
        <charset val="204"/>
      </rPr>
      <t>7</t>
    </r>
    <r>
      <rPr>
        <sz val="11"/>
        <color theme="1"/>
        <rFont val="Times New Roman"/>
        <family val="1"/>
        <charset val="204"/>
      </rPr>
      <t xml:space="preserve"> – доля молодежи, охваченная мероприятиями, направленными на развитие информационного пространства в молодежной среде, %</t>
    </r>
  </si>
  <si>
    <r>
      <t>Д</t>
    </r>
    <r>
      <rPr>
        <vertAlign val="subscript"/>
        <sz val="11"/>
        <color theme="1"/>
        <rFont val="Times New Roman"/>
        <family val="1"/>
        <charset val="204"/>
      </rPr>
      <t>6</t>
    </r>
    <r>
      <rPr>
        <sz val="11"/>
        <color theme="1"/>
        <rFont val="Times New Roman"/>
        <family val="1"/>
        <charset val="204"/>
      </rPr>
      <t xml:space="preserve"> – доля молодежи, охваченная мероприятиями, направленными на развитие международного, межрегионального и межмуниципального сотрудничества в молодежной среде, гармонизацию межнациональных отношений, %</t>
    </r>
  </si>
  <si>
    <r>
      <t>Д</t>
    </r>
    <r>
      <rPr>
        <vertAlign val="subscript"/>
        <sz val="11"/>
        <color theme="1"/>
        <rFont val="Times New Roman"/>
        <family val="1"/>
        <charset val="204"/>
      </rPr>
      <t>5</t>
    </r>
    <r>
      <rPr>
        <sz val="11"/>
        <color theme="1"/>
        <rFont val="Times New Roman"/>
        <family val="1"/>
        <charset val="204"/>
      </rPr>
      <t xml:space="preserve"> – доля молодежи, охваченная мероприятиями, направленными на формирование социально активной позиции молодежи, стимулирование творчества среди молодежи, формирование творческих сообществ, развитие креативных индустрий в городе Оренбурге, распространение идей устойчивого развития, популяризацию здорового образа жизни, %</t>
    </r>
  </si>
  <si>
    <r>
      <t>Д</t>
    </r>
    <r>
      <rPr>
        <vertAlign val="subscript"/>
        <sz val="11"/>
        <color theme="1"/>
        <rFont val="Times New Roman"/>
        <family val="1"/>
        <charset val="204"/>
      </rPr>
      <t>4</t>
    </r>
    <r>
      <rPr>
        <sz val="11"/>
        <color theme="1"/>
        <rFont val="Times New Roman"/>
        <family val="1"/>
        <charset val="204"/>
      </rPr>
      <t xml:space="preserve"> – доля молодежи, охваченная мероприятиями, направленными на поддержку и развитие добровольчества, %</t>
    </r>
  </si>
  <si>
    <r>
      <t>Д</t>
    </r>
    <r>
      <rPr>
        <vertAlign val="sub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 xml:space="preserve"> – доля молодежи, охваченная мероприятиями, охваченная мероприятиями, направленными на реализацию интеллектуального потенциала молодежи и развитие технологической среды, %</t>
    </r>
  </si>
  <si>
    <r>
      <t>Д</t>
    </r>
    <r>
      <rPr>
        <vertAlign val="sub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 xml:space="preserve"> – доля молодежи, охваченная мероприятиями, направленными на популяризацию патриотизма, повышение осознанности молодых людей и их интереса к истории государства, %</t>
    </r>
  </si>
  <si>
    <r>
      <t>К</t>
    </r>
    <r>
      <rPr>
        <vertAlign val="subscript"/>
        <sz val="11"/>
        <color theme="1"/>
        <rFont val="Times New Roman"/>
        <family val="1"/>
        <charset val="204"/>
      </rPr>
      <t>м</t>
    </r>
    <r>
      <rPr>
        <sz val="11"/>
        <color theme="1"/>
        <rFont val="Times New Roman"/>
        <family val="1"/>
        <charset val="204"/>
      </rPr>
      <t xml:space="preserve"> – численность населения города Оренбурга в возрасте от 14 лет до 35 лет включительно по состоянию на начало отчетного года, чел., по данным Территориального органа Федеральной службы государственной статистики по Оренбургской области</t>
    </r>
  </si>
  <si>
    <r>
      <t>К</t>
    </r>
    <r>
      <rPr>
        <vertAlign val="subscript"/>
        <sz val="11"/>
        <color theme="1"/>
        <rFont val="Times New Roman"/>
        <family val="1"/>
        <charset val="204"/>
      </rPr>
      <t>У3</t>
    </r>
    <r>
      <rPr>
        <sz val="11"/>
        <color theme="1"/>
        <rFont val="Times New Roman"/>
        <family val="1"/>
        <charset val="204"/>
      </rPr>
      <t xml:space="preserve"> – численность населения муниципального образования «город Оренбург» в возрасте от 14 до 35 лет включительно, принявшая участие в указанных мероприятиях (получено прямым подсчетом по данным МАУ «Молодежный центр города Оренбурга»)</t>
    </r>
  </si>
  <si>
    <r>
      <t>К</t>
    </r>
    <r>
      <rPr>
        <vertAlign val="subscript"/>
        <sz val="11"/>
        <color theme="1"/>
        <rFont val="Times New Roman"/>
        <family val="1"/>
        <charset val="204"/>
      </rPr>
      <t>У4</t>
    </r>
    <r>
      <rPr>
        <sz val="11"/>
        <color theme="1"/>
        <rFont val="Times New Roman"/>
        <family val="1"/>
        <charset val="204"/>
      </rPr>
      <t xml:space="preserve"> – численность населения муниципального образования «город Оренбург» в возрасте от 14 до 35 лет включительно, принявшая участие в указанных мероприятиях (получено прямым подсчетом по данным МАУ «Молодежный центр города Оренбурга»)</t>
    </r>
  </si>
  <si>
    <r>
      <t>К</t>
    </r>
    <r>
      <rPr>
        <vertAlign val="subscript"/>
        <sz val="11"/>
        <color theme="1"/>
        <rFont val="Times New Roman"/>
        <family val="1"/>
        <charset val="204"/>
      </rPr>
      <t>У5</t>
    </r>
    <r>
      <rPr>
        <sz val="11"/>
        <color theme="1"/>
        <rFont val="Times New Roman"/>
        <family val="1"/>
        <charset val="204"/>
      </rPr>
      <t xml:space="preserve"> – численность населения муниципального образования «город Оренбург» в возрасте от 14 до 35 лет включительно, принявшая участие в указанных мероприятиях (получено прямым подсчетом по данным МАУ «Молодежный центр города Оренбурга»)</t>
    </r>
  </si>
  <si>
    <r>
      <t>К</t>
    </r>
    <r>
      <rPr>
        <vertAlign val="subscript"/>
        <sz val="11"/>
        <color theme="1"/>
        <rFont val="Times New Roman"/>
        <family val="1"/>
        <charset val="204"/>
      </rPr>
      <t>У6</t>
    </r>
    <r>
      <rPr>
        <sz val="11"/>
        <color theme="1"/>
        <rFont val="Times New Roman"/>
        <family val="1"/>
        <charset val="204"/>
      </rPr>
      <t xml:space="preserve"> – численность населения муниципального образования «город Оренбург» в возрасте от 14 до 35 лет включительно, принявшая участие в указанных мероприятиях (получено прямым подсчетом по данным МАУ «Молодежный центр города Оренбурга»)</t>
    </r>
  </si>
  <si>
    <r>
      <t>К</t>
    </r>
    <r>
      <rPr>
        <vertAlign val="subscript"/>
        <sz val="11"/>
        <color theme="1"/>
        <rFont val="Times New Roman"/>
        <family val="1"/>
        <charset val="204"/>
      </rPr>
      <t>У7</t>
    </r>
    <r>
      <rPr>
        <sz val="11"/>
        <color theme="1"/>
        <rFont val="Times New Roman"/>
        <family val="1"/>
        <charset val="204"/>
      </rPr>
      <t xml:space="preserve"> – численность населения муниципального образования «город Оренбург» в возрасте от 14 до 35 лет включительно, принявшая участие в указанных мероприятиях (получено прямым подсчетом по данным МАУ «Молодежный центр города Оренбурга»)</t>
    </r>
  </si>
  <si>
    <t>Степень достижения цели муниципальной программы</t>
  </si>
  <si>
    <r>
      <t>Д</t>
    </r>
    <r>
      <rPr>
        <vertAlign val="sub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 – доля молодежи, охваченная мероприятиями, направленными на содействие в определении со специализацией, получением необходимых навыков, поиск работы, вовлечение в профессиональную предпринимательскую деятельность, формирование надпрофессиональных навыков молодежи, %</t>
    </r>
  </si>
  <si>
    <t>Доля молодых людей, вовлеченных в мероприятия, направленные на профессиональное развитие</t>
  </si>
  <si>
    <t>Охват молодежи мероприятиями, проводимыми на базе инфраструктуры молодежной политики</t>
  </si>
  <si>
    <t>Доля молодых людей, участвующих в проектах и программах, направленных
на патриотическое воспитание</t>
  </si>
  <si>
    <t>Доля молодых семей, в том числе молодых семей имеющих детей, участвующих 
в мероприятиях по продвижению традиционных духовно нравственных ценностей, в том числе в проекты и программы, направленные на патриотическое воспитание, в добровольческую и общественную деятельность</t>
  </si>
  <si>
    <t>Доля молодых людей, вовлеченных в добровольческую и общественную деятельность</t>
  </si>
  <si>
    <r>
      <t>К</t>
    </r>
    <r>
      <rPr>
        <vertAlign val="subscript"/>
        <sz val="11"/>
        <color theme="1"/>
        <rFont val="Times New Roman"/>
        <family val="1"/>
        <charset val="204"/>
      </rPr>
      <t>У</t>
    </r>
    <r>
      <rPr>
        <sz val="11"/>
        <color theme="1"/>
        <rFont val="Times New Roman"/>
        <family val="1"/>
        <charset val="204"/>
      </rPr>
      <t xml:space="preserve"> – численность населения муниципального образования «город Оренбург» в возрасте от 14 до 35 лет включительно, принявшая участие в указанных мероприятиях (получено прямым подсчетом по данным МАУ «Молодежный центр города Оренбурга»)</t>
    </r>
  </si>
  <si>
    <r>
      <t>К</t>
    </r>
    <r>
      <rPr>
        <vertAlign val="subscript"/>
        <sz val="11"/>
        <color theme="1"/>
        <rFont val="Times New Roman"/>
        <family val="1"/>
        <charset val="204"/>
      </rPr>
      <t>У1</t>
    </r>
    <r>
      <rPr>
        <sz val="11"/>
        <color theme="1"/>
        <rFont val="Times New Roman"/>
        <family val="1"/>
        <charset val="204"/>
      </rPr>
      <t xml:space="preserve"> – численность населения муниципального образования «город Оренбург» в возрасте от 14 до 35 лет включительно, принявшая участие в указанных мероприятиях, чел. (получено прямым подсчетом по данным управления молодежной политики администрации города Оренбурга и МАУ «Молодежный центр города Оренбурга»)</t>
    </r>
  </si>
  <si>
    <r>
      <t>К</t>
    </r>
    <r>
      <rPr>
        <vertAlign val="subscript"/>
        <sz val="11"/>
        <color theme="1"/>
        <rFont val="Times New Roman"/>
        <family val="1"/>
        <charset val="204"/>
      </rPr>
      <t>У2</t>
    </r>
    <r>
      <rPr>
        <sz val="11"/>
        <color theme="1"/>
        <rFont val="Times New Roman"/>
        <family val="1"/>
        <charset val="204"/>
      </rPr>
      <t xml:space="preserve"> – численность населения муниципального образования «город Оренбург» в возрасте от 14 до 35 лет включительно, принявшая участие в указанных мероприятиях, чел. (получено прямым подсчетом по данным управления молодежной политики администрации города Оренбурга и МАУ «Молодежный центр города Оренбурга»)</t>
    </r>
  </si>
  <si>
    <r>
      <t>К</t>
    </r>
    <r>
      <rPr>
        <vertAlign val="subscript"/>
        <sz val="11"/>
        <color theme="1"/>
        <rFont val="Times New Roman"/>
        <family val="1"/>
        <charset val="204"/>
      </rPr>
      <t>У</t>
    </r>
    <r>
      <rPr>
        <sz val="11"/>
        <color theme="1"/>
        <rFont val="Times New Roman"/>
        <family val="1"/>
        <charset val="204"/>
      </rPr>
      <t xml:space="preserve"> – количество молодых семей, проживающих на территории муниципального образования «город Оренбург» в возрасте до 35 лет включительно, принявшая участие в указанных мероприятиях, чел.  (получено прямым подсчетом по данным управления молодежной политики администрации города Оренбурга и МАУ «Молодежный центр города Оренбурга»)</t>
    </r>
  </si>
  <si>
    <t>Единица 
измерения</t>
  </si>
  <si>
    <r>
      <t xml:space="preserve">Эффективность реализации регионального проекта Э </t>
    </r>
    <r>
      <rPr>
        <vertAlign val="subscript"/>
        <sz val="12"/>
        <color theme="1"/>
        <rFont val="Times New Roman"/>
        <family val="1"/>
        <charset val="204"/>
      </rPr>
      <t>ПР</t>
    </r>
    <r>
      <rPr>
        <sz val="12"/>
        <color theme="1"/>
        <rFont val="Times New Roman"/>
        <family val="1"/>
        <charset val="204"/>
      </rPr>
      <t>, %</t>
    </r>
  </si>
  <si>
    <t>Региональный проект «Россия - страна возможностей» на территории муниципального образования «город Оренбург»</t>
  </si>
  <si>
    <t>Региональный проект «Мы вместе (Воспитание гармонично развитой личности)» на территории муниципального образования «город Оренбург»</t>
  </si>
  <si>
    <r>
      <t>В соответствии с пунктом 6.9.3 Порядка разработки, реализации и оценки эффективности муниципальных программ города Оренбурга при отсутствии в муниципальной программе мероприятий субсидирования значение Эр</t>
    </r>
    <r>
      <rPr>
        <vertAlign val="subscript"/>
        <sz val="14"/>
        <color theme="1"/>
        <rFont val="Times New Roman"/>
        <family val="1"/>
        <charset val="204"/>
      </rPr>
      <t>Ф</t>
    </r>
    <r>
      <rPr>
        <sz val="14"/>
        <color theme="1"/>
        <rFont val="Times New Roman"/>
        <family val="1"/>
        <charset val="204"/>
      </rPr>
      <t xml:space="preserve"> принимает значение, равное 1 (100%).</t>
    </r>
  </si>
  <si>
    <r>
      <t xml:space="preserve">С </t>
    </r>
    <r>
      <rPr>
        <vertAlign val="subscript"/>
        <sz val="14"/>
        <rFont val="Times New Roman"/>
        <family val="1"/>
        <charset val="204"/>
      </rPr>
      <t xml:space="preserve">ДЦ </t>
    </r>
  </si>
  <si>
    <r>
      <t xml:space="preserve">С </t>
    </r>
    <r>
      <rPr>
        <vertAlign val="subscript"/>
        <sz val="14"/>
        <rFont val="Times New Roman"/>
        <family val="1"/>
        <charset val="204"/>
      </rPr>
      <t>В Рез</t>
    </r>
    <r>
      <rPr>
        <sz val="14"/>
        <rFont val="Times New Roman"/>
        <family val="1"/>
        <charset val="204"/>
      </rPr>
      <t xml:space="preserve"> </t>
    </r>
  </si>
  <si>
    <r>
      <t>С</t>
    </r>
    <r>
      <rPr>
        <vertAlign val="subscript"/>
        <sz val="14"/>
        <rFont val="Times New Roman"/>
        <family val="1"/>
        <charset val="204"/>
      </rPr>
      <t>Ф</t>
    </r>
    <r>
      <rPr>
        <sz val="14"/>
        <rFont val="Times New Roman"/>
        <family val="1"/>
        <charset val="204"/>
      </rPr>
      <t xml:space="preserve"> </t>
    </r>
  </si>
  <si>
    <t>Комплексная оценка реализации</t>
  </si>
  <si>
    <t>Комплексная оценка реализации муниципальной программы:</t>
  </si>
  <si>
    <t>Вывод о реализации муниципальной программы в целом:</t>
  </si>
  <si>
    <t>Показатель «Доля молодых людей, вовлеченных в мероприятия, направленные на профессиональное развитие»</t>
  </si>
  <si>
    <t>Показатель «Охват молодежи мероприятиями проводимыми на базе инфраструктуры молодежной политики»</t>
  </si>
  <si>
    <t>Показатель «Доля молодых людей, участвующих в проектах и программах, направленных на патриотическое воспитание»</t>
  </si>
  <si>
    <t>Показатель «Доля молодых семей, в том числе молодых семей имеющих детей, участвующих в мероприятиях по продвижению традиционных духовно нравственных ценностей, в том числе в проекты и программы, направленные на патриотическое воспитание, в добровольческую и общественную деятельность»</t>
  </si>
  <si>
    <r>
      <t>Эффективность реализации проектной части муниципальной программы, Э</t>
    </r>
    <r>
      <rPr>
        <vertAlign val="subscript"/>
        <sz val="12"/>
        <color theme="1"/>
        <rFont val="Times New Roman"/>
        <family val="1"/>
        <charset val="204"/>
      </rPr>
      <t>ПР</t>
    </r>
  </si>
  <si>
    <r>
      <t>К</t>
    </r>
    <r>
      <rPr>
        <vertAlign val="subscript"/>
        <sz val="11"/>
        <color theme="1"/>
        <rFont val="Times New Roman"/>
        <family val="1"/>
        <charset val="204"/>
      </rPr>
      <t>с</t>
    </r>
    <r>
      <rPr>
        <sz val="11"/>
        <color theme="1"/>
        <rFont val="Times New Roman"/>
        <family val="1"/>
        <charset val="204"/>
      </rPr>
      <t xml:space="preserve"> – количество молодых семей, проживающих на территории муниципального образования «город Оренбург» в возрасте до 35 лет включительно, чел.  (по данным департамента молодежной политики Оренбургской области на 31.12.2024)</t>
    </r>
  </si>
  <si>
    <t>семей</t>
  </si>
  <si>
    <t>в ред. ПАГ от 12.02.2026 №283-п, РЗГ от 12.02.2026 №320-р (к СБР на 31.12.2025)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</si>
</sst>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26282F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sz val="14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  <font>
      <vertAlign val="subscript"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 vertical="top" indent="1"/>
    </xf>
    <xf numFmtId="0" fontId="2" fillId="0" borderId="0" xfId="0" applyFont="1" applyAlignment="1">
      <alignment horizontal="left" vertical="top" indent="1"/>
    </xf>
    <xf numFmtId="0" fontId="9" fillId="2" borderId="0" xfId="0" applyFont="1" applyFill="1"/>
    <xf numFmtId="0" fontId="2" fillId="0" borderId="2" xfId="0" applyFont="1" applyBorder="1" applyAlignment="1">
      <alignment horizontal="left" vertical="top" indent="1"/>
    </xf>
    <xf numFmtId="0" fontId="10" fillId="2" borderId="1" xfId="0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/>
    </xf>
    <xf numFmtId="0" fontId="7" fillId="0" borderId="0" xfId="0" applyFont="1" applyAlignment="1">
      <alignment horizontal="left" vertical="top" indent="1"/>
    </xf>
    <xf numFmtId="10" fontId="2" fillId="0" borderId="1" xfId="0" applyNumberFormat="1" applyFont="1" applyBorder="1" applyAlignment="1">
      <alignment horizontal="center" vertical="top" wrapText="1"/>
    </xf>
    <xf numFmtId="10" fontId="8" fillId="0" borderId="1" xfId="1" applyNumberFormat="1" applyFont="1" applyBorder="1" applyAlignment="1">
      <alignment horizontal="center" vertical="top"/>
    </xf>
    <xf numFmtId="0" fontId="8" fillId="0" borderId="0" xfId="0" applyFont="1" applyAlignment="1">
      <alignment vertical="top"/>
    </xf>
    <xf numFmtId="4" fontId="2" fillId="0" borderId="1" xfId="0" applyNumberFormat="1" applyFont="1" applyBorder="1" applyAlignment="1">
      <alignment horizontal="center" vertical="top" wrapText="1"/>
    </xf>
    <xf numFmtId="10" fontId="2" fillId="0" borderId="1" xfId="1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top" indent="1"/>
    </xf>
    <xf numFmtId="0" fontId="2" fillId="0" borderId="1" xfId="0" applyFont="1" applyBorder="1" applyAlignment="1">
      <alignment horizontal="center" vertical="top" wrapText="1"/>
    </xf>
    <xf numFmtId="10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4" fontId="12" fillId="0" borderId="1" xfId="0" applyNumberFormat="1" applyFont="1" applyBorder="1" applyAlignment="1">
      <alignment horizontal="center" vertical="top" wrapText="1"/>
    </xf>
    <xf numFmtId="10" fontId="8" fillId="0" borderId="1" xfId="0" applyNumberFormat="1" applyFont="1" applyBorder="1" applyAlignment="1">
      <alignment horizontal="center" vertical="top" wrapText="1"/>
    </xf>
    <xf numFmtId="0" fontId="2" fillId="0" borderId="0" xfId="0" applyFont="1"/>
    <xf numFmtId="2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vertical="center"/>
    </xf>
    <xf numFmtId="10" fontId="8" fillId="0" borderId="1" xfId="1" applyNumberFormat="1" applyFont="1" applyBorder="1" applyAlignment="1">
      <alignment horizontal="left" vertical="top" indent="1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indent="3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right" vertical="top" indent="1"/>
    </xf>
    <xf numFmtId="4" fontId="2" fillId="0" borderId="1" xfId="0" applyNumberFormat="1" applyFon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top" wrapText="1" indent="1"/>
    </xf>
    <xf numFmtId="3" fontId="12" fillId="0" borderId="1" xfId="0" applyNumberFormat="1" applyFont="1" applyBorder="1" applyAlignment="1">
      <alignment horizontal="center" vertical="top"/>
    </xf>
    <xf numFmtId="10" fontId="2" fillId="0" borderId="1" xfId="1" applyNumberFormat="1" applyFont="1" applyBorder="1" applyAlignment="1">
      <alignment horizontal="center" vertical="top"/>
    </xf>
    <xf numFmtId="10" fontId="2" fillId="0" borderId="1" xfId="1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 wrapText="1"/>
    </xf>
    <xf numFmtId="0" fontId="1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top" wrapText="1" indent="1"/>
    </xf>
    <xf numFmtId="3" fontId="15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 indent="1"/>
    </xf>
    <xf numFmtId="0" fontId="9" fillId="2" borderId="1" xfId="0" applyFont="1" applyFill="1" applyBorder="1" applyAlignment="1">
      <alignment horizontal="left" vertical="top" inden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4" fontId="15" fillId="0" borderId="1" xfId="0" applyNumberFormat="1" applyFont="1" applyBorder="1" applyAlignment="1">
      <alignment horizontal="center" vertical="top"/>
    </xf>
    <xf numFmtId="2" fontId="8" fillId="2" borderId="1" xfId="0" applyNumberFormat="1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right" vertical="top" indent="1"/>
    </xf>
    <xf numFmtId="4" fontId="8" fillId="2" borderId="1" xfId="0" applyNumberFormat="1" applyFont="1" applyFill="1" applyBorder="1" applyAlignment="1">
      <alignment horizontal="right" vertical="top" wrapText="1" indent="1"/>
    </xf>
    <xf numFmtId="10" fontId="4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1"/>
    </xf>
    <xf numFmtId="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10" fontId="10" fillId="0" borderId="1" xfId="1" applyNumberFormat="1" applyFont="1" applyBorder="1" applyAlignment="1">
      <alignment horizontal="left" vertical="top" inden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0" fontId="14" fillId="0" borderId="0" xfId="0" applyFont="1" applyAlignment="1">
      <alignment vertical="top"/>
    </xf>
    <xf numFmtId="0" fontId="2" fillId="0" borderId="0" xfId="0" applyFont="1" applyBorder="1" applyAlignment="1">
      <alignment horizontal="left" vertical="top" wrapText="1" indent="1"/>
    </xf>
    <xf numFmtId="0" fontId="1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 wrapText="1"/>
    </xf>
    <xf numFmtId="3" fontId="12" fillId="2" borderId="1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 vertical="top" wrapText="1" indent="1"/>
    </xf>
    <xf numFmtId="0" fontId="12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top" wrapText="1" indent="1"/>
    </xf>
    <xf numFmtId="0" fontId="12" fillId="0" borderId="4" xfId="0" applyFont="1" applyBorder="1" applyAlignment="1">
      <alignment horizontal="left" vertical="top" wrapText="1" indent="1"/>
    </xf>
    <xf numFmtId="0" fontId="12" fillId="0" borderId="5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indent="1"/>
    </xf>
    <xf numFmtId="0" fontId="2" fillId="0" borderId="5" xfId="0" applyFont="1" applyBorder="1" applyAlignment="1">
      <alignment horizontal="left" vertical="top" indent="1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top"/>
    </xf>
    <xf numFmtId="0" fontId="9" fillId="2" borderId="3" xfId="0" applyFont="1" applyFill="1" applyBorder="1" applyAlignment="1">
      <alignment horizontal="left" vertical="top" indent="1"/>
    </xf>
    <xf numFmtId="0" fontId="9" fillId="2" borderId="5" xfId="0" applyFont="1" applyFill="1" applyBorder="1" applyAlignment="1">
      <alignment horizontal="left" vertical="top" inden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right" vertical="center" indent="1"/>
    </xf>
    <xf numFmtId="0" fontId="2" fillId="0" borderId="0" xfId="0" applyFont="1" applyAlignment="1">
      <alignment horizontal="left" vertical="top" wrapText="1" indent="1"/>
    </xf>
    <xf numFmtId="2" fontId="2" fillId="0" borderId="1" xfId="0" applyNumberFormat="1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inden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10" fontId="2" fillId="0" borderId="5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</cellXfs>
  <cellStyles count="2">
    <cellStyle name="Обычный" xfId="0" builtinId="0"/>
    <cellStyle name="Процентный" xfId="1" builtinId="5"/>
  </cellStyles>
  <dxfs count="20">
    <dxf>
      <font>
        <color auto="1"/>
      </font>
      <fill>
        <patternFill patternType="none">
          <bgColor auto="1"/>
        </patternFill>
      </fill>
    </dxf>
    <dxf>
      <font>
        <color theme="0"/>
      </font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theme="0"/>
      </font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theme="0"/>
      </font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</dxf>
    <dxf>
      <font>
        <color auto="1"/>
      </font>
      <fill>
        <patternFill patternType="none">
          <bgColor auto="1"/>
        </patternFill>
      </fill>
    </dxf>
    <dxf>
      <font>
        <color auto="1"/>
      </font>
    </dxf>
    <dxf>
      <font>
        <color theme="0"/>
      </font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CCFFCC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view="pageBreakPreview" topLeftCell="A34" zoomScale="115" zoomScaleNormal="100" zoomScaleSheetLayoutView="115" workbookViewId="0">
      <selection activeCell="B54" sqref="B54"/>
    </sheetView>
  </sheetViews>
  <sheetFormatPr defaultRowHeight="15.75" x14ac:dyDescent="0.25"/>
  <cols>
    <col min="1" max="1" width="11.28515625" style="6" customWidth="1"/>
    <col min="2" max="2" width="91.42578125" style="6" customWidth="1"/>
    <col min="3" max="3" width="10.5703125" style="6" customWidth="1"/>
    <col min="4" max="4" width="11.5703125" style="6" customWidth="1"/>
    <col min="5" max="5" width="12.7109375" style="6" customWidth="1"/>
    <col min="6" max="6" width="19" style="6" customWidth="1"/>
    <col min="7" max="7" width="16.42578125" style="6" customWidth="1"/>
    <col min="8" max="16384" width="9.140625" style="6"/>
  </cols>
  <sheetData>
    <row r="1" spans="1:7" x14ac:dyDescent="0.25">
      <c r="B1" s="6" t="s">
        <v>160</v>
      </c>
    </row>
    <row r="2" spans="1:7" x14ac:dyDescent="0.25">
      <c r="A2" s="72" t="s">
        <v>22</v>
      </c>
      <c r="B2" s="73"/>
      <c r="C2" s="73"/>
      <c r="D2" s="73"/>
      <c r="E2" s="73"/>
      <c r="F2" s="73"/>
      <c r="G2" s="73"/>
    </row>
    <row r="3" spans="1:7" x14ac:dyDescent="0.25">
      <c r="A3" s="72" t="s">
        <v>104</v>
      </c>
      <c r="B3" s="72"/>
      <c r="C3" s="72"/>
      <c r="D3" s="72"/>
      <c r="E3" s="72"/>
      <c r="F3" s="72"/>
      <c r="G3" s="72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8" t="s">
        <v>105</v>
      </c>
    </row>
    <row r="6" spans="1:7" x14ac:dyDescent="0.25">
      <c r="A6" s="13"/>
    </row>
    <row r="7" spans="1:7" x14ac:dyDescent="0.25">
      <c r="A7" s="19" t="s">
        <v>23</v>
      </c>
    </row>
    <row r="8" spans="1:7" x14ac:dyDescent="0.25">
      <c r="A8" s="19"/>
    </row>
    <row r="9" spans="1:7" x14ac:dyDescent="0.25">
      <c r="A9" s="19" t="s">
        <v>24</v>
      </c>
    </row>
    <row r="10" spans="1:7" x14ac:dyDescent="0.25">
      <c r="A10" s="4"/>
    </row>
    <row r="11" spans="1:7" ht="51.75" customHeight="1" x14ac:dyDescent="0.25">
      <c r="A11" s="52" t="s">
        <v>3</v>
      </c>
      <c r="B11" s="52" t="s">
        <v>25</v>
      </c>
      <c r="C11" s="52" t="s">
        <v>8</v>
      </c>
      <c r="D11" s="52" t="s">
        <v>27</v>
      </c>
      <c r="E11" s="52" t="s">
        <v>28</v>
      </c>
      <c r="F11" s="52" t="s">
        <v>29</v>
      </c>
      <c r="G11" s="52" t="s">
        <v>26</v>
      </c>
    </row>
    <row r="12" spans="1:7" x14ac:dyDescent="0.25">
      <c r="A12" s="52">
        <v>1</v>
      </c>
      <c r="B12" s="52">
        <v>2</v>
      </c>
      <c r="C12" s="52">
        <v>3</v>
      </c>
      <c r="D12" s="52">
        <v>4</v>
      </c>
      <c r="E12" s="52">
        <v>5</v>
      </c>
      <c r="F12" s="52">
        <v>6</v>
      </c>
      <c r="G12" s="52">
        <v>7</v>
      </c>
    </row>
    <row r="13" spans="1:7" ht="47.25" x14ac:dyDescent="0.25">
      <c r="A13" s="52">
        <v>1</v>
      </c>
      <c r="B13" s="50" t="s">
        <v>106</v>
      </c>
      <c r="C13" s="52" t="s">
        <v>0</v>
      </c>
      <c r="D13" s="53">
        <v>30</v>
      </c>
      <c r="E13" s="55">
        <f>SUM(G25:G31)</f>
        <v>60.019829947500568</v>
      </c>
      <c r="F13" s="18">
        <f>IF(E13/D13&gt;100%,100%,E13/D13)</f>
        <v>1</v>
      </c>
      <c r="G13" s="53">
        <f>E13-D13</f>
        <v>30.019829947500568</v>
      </c>
    </row>
    <row r="14" spans="1:7" ht="31.5" x14ac:dyDescent="0.25">
      <c r="A14" s="52">
        <v>2</v>
      </c>
      <c r="B14" s="50" t="s">
        <v>133</v>
      </c>
      <c r="C14" s="52" t="s">
        <v>0</v>
      </c>
      <c r="D14" s="53">
        <v>34.15</v>
      </c>
      <c r="E14" s="55">
        <f>G40/G33*100</f>
        <v>42.319818534581145</v>
      </c>
      <c r="F14" s="18">
        <f t="shared" ref="F14:F18" si="0">IF(E14/D14&gt;100%,100%,E14/D14)</f>
        <v>1</v>
      </c>
      <c r="G14" s="53">
        <f t="shared" ref="G14:G18" si="1">E14-D14</f>
        <v>8.1698185345811467</v>
      </c>
    </row>
    <row r="15" spans="1:7" ht="31.5" x14ac:dyDescent="0.25">
      <c r="A15" s="52">
        <v>3</v>
      </c>
      <c r="B15" s="50" t="s">
        <v>134</v>
      </c>
      <c r="C15" s="52" t="s">
        <v>0</v>
      </c>
      <c r="D15" s="53">
        <v>28.75</v>
      </c>
      <c r="E15" s="55">
        <f>G41/G33*100</f>
        <v>51.997974206802098</v>
      </c>
      <c r="F15" s="18">
        <f t="shared" si="0"/>
        <v>1</v>
      </c>
      <c r="G15" s="53">
        <f t="shared" si="1"/>
        <v>23.247974206802098</v>
      </c>
    </row>
    <row r="16" spans="1:7" ht="31.5" x14ac:dyDescent="0.25">
      <c r="A16" s="52">
        <v>4</v>
      </c>
      <c r="B16" s="50" t="s">
        <v>135</v>
      </c>
      <c r="C16" s="52" t="s">
        <v>0</v>
      </c>
      <c r="D16" s="53">
        <v>75</v>
      </c>
      <c r="E16" s="55">
        <f>G42/G33*100</f>
        <v>75.908040401734766</v>
      </c>
      <c r="F16" s="18">
        <f t="shared" si="0"/>
        <v>1</v>
      </c>
      <c r="G16" s="53">
        <f t="shared" si="1"/>
        <v>0.90804040173476608</v>
      </c>
    </row>
    <row r="17" spans="1:7" ht="63" x14ac:dyDescent="0.25">
      <c r="A17" s="52">
        <v>5</v>
      </c>
      <c r="B17" s="50" t="s">
        <v>136</v>
      </c>
      <c r="C17" s="52" t="s">
        <v>0</v>
      </c>
      <c r="D17" s="53">
        <v>23.38</v>
      </c>
      <c r="E17" s="70">
        <f>G43/G44*100</f>
        <v>65.415028901734104</v>
      </c>
      <c r="F17" s="18">
        <f t="shared" si="0"/>
        <v>1</v>
      </c>
      <c r="G17" s="53">
        <f t="shared" si="1"/>
        <v>42.035028901734108</v>
      </c>
    </row>
    <row r="18" spans="1:7" x14ac:dyDescent="0.25">
      <c r="A18" s="52">
        <v>6</v>
      </c>
      <c r="B18" s="50" t="s">
        <v>137</v>
      </c>
      <c r="C18" s="52" t="s">
        <v>0</v>
      </c>
      <c r="D18" s="53">
        <v>26.9</v>
      </c>
      <c r="E18" s="70">
        <f>G45/G33*100</f>
        <v>28.931750741839764</v>
      </c>
      <c r="F18" s="18">
        <f t="shared" si="0"/>
        <v>1</v>
      </c>
      <c r="G18" s="53">
        <f t="shared" si="1"/>
        <v>2.0317507418397653</v>
      </c>
    </row>
    <row r="19" spans="1:7" x14ac:dyDescent="0.25">
      <c r="A19" s="78"/>
      <c r="B19" s="78"/>
      <c r="C19" s="78"/>
      <c r="D19" s="78"/>
      <c r="E19" s="78"/>
      <c r="F19" s="78"/>
      <c r="G19" s="78"/>
    </row>
    <row r="20" spans="1:7" s="16" customFormat="1" ht="18.75" customHeight="1" x14ac:dyDescent="0.25">
      <c r="A20" s="74" t="s">
        <v>131</v>
      </c>
      <c r="B20" s="74"/>
      <c r="C20" s="74"/>
      <c r="D20" s="74"/>
      <c r="E20" s="74"/>
      <c r="F20" s="15" t="s">
        <v>35</v>
      </c>
      <c r="G20" s="15">
        <f>AVERAGE(F13:F18)</f>
        <v>1</v>
      </c>
    </row>
    <row r="22" spans="1:7" s="12" customFormat="1" x14ac:dyDescent="0.25">
      <c r="B22" s="68" t="s">
        <v>89</v>
      </c>
    </row>
    <row r="23" spans="1:7" s="12" customFormat="1" x14ac:dyDescent="0.25">
      <c r="D23" s="43"/>
      <c r="E23" s="43"/>
    </row>
    <row r="24" spans="1:7" s="67" customFormat="1" ht="28.5" customHeight="1" x14ac:dyDescent="0.25">
      <c r="A24" s="65" t="s">
        <v>90</v>
      </c>
      <c r="B24" s="76" t="s">
        <v>91</v>
      </c>
      <c r="C24" s="76"/>
      <c r="D24" s="76"/>
      <c r="E24" s="76"/>
      <c r="F24" s="65" t="s">
        <v>142</v>
      </c>
      <c r="G24" s="66" t="s">
        <v>92</v>
      </c>
    </row>
    <row r="25" spans="1:7" s="44" customFormat="1" ht="48.75" customHeight="1" x14ac:dyDescent="0.25">
      <c r="A25" s="79">
        <v>1</v>
      </c>
      <c r="B25" s="77" t="s">
        <v>132</v>
      </c>
      <c r="C25" s="77"/>
      <c r="D25" s="77"/>
      <c r="E25" s="77"/>
      <c r="F25" s="49" t="s">
        <v>0</v>
      </c>
      <c r="G25" s="54">
        <f>(G32*100)/$G$33</f>
        <v>1.4943791371832915</v>
      </c>
    </row>
    <row r="26" spans="1:7" s="44" customFormat="1" ht="32.25" customHeight="1" x14ac:dyDescent="0.25">
      <c r="A26" s="80"/>
      <c r="B26" s="77" t="s">
        <v>124</v>
      </c>
      <c r="C26" s="77"/>
      <c r="D26" s="77"/>
      <c r="E26" s="77"/>
      <c r="F26" s="49" t="s">
        <v>0</v>
      </c>
      <c r="G26" s="54">
        <f t="shared" ref="G26:G31" si="2">(G34*100)/$G$33</f>
        <v>4.1179239899566307</v>
      </c>
    </row>
    <row r="27" spans="1:7" ht="32.25" customHeight="1" x14ac:dyDescent="0.25">
      <c r="A27" s="80"/>
      <c r="B27" s="77" t="s">
        <v>123</v>
      </c>
      <c r="C27" s="77"/>
      <c r="D27" s="77"/>
      <c r="E27" s="77"/>
      <c r="F27" s="49" t="s">
        <v>0</v>
      </c>
      <c r="G27" s="54">
        <f t="shared" si="2"/>
        <v>4.0251940196302218</v>
      </c>
    </row>
    <row r="28" spans="1:7" x14ac:dyDescent="0.25">
      <c r="A28" s="81"/>
      <c r="B28" s="77" t="s">
        <v>122</v>
      </c>
      <c r="C28" s="77"/>
      <c r="D28" s="77"/>
      <c r="E28" s="77"/>
      <c r="F28" s="49" t="s">
        <v>0</v>
      </c>
      <c r="G28" s="54">
        <f t="shared" si="2"/>
        <v>28.912491440310433</v>
      </c>
    </row>
    <row r="29" spans="1:7" ht="48" customHeight="1" x14ac:dyDescent="0.25">
      <c r="A29" s="79">
        <v>1</v>
      </c>
      <c r="B29" s="77" t="s">
        <v>121</v>
      </c>
      <c r="C29" s="77"/>
      <c r="D29" s="77"/>
      <c r="E29" s="77"/>
      <c r="F29" s="49" t="s">
        <v>0</v>
      </c>
      <c r="G29" s="54">
        <f t="shared" si="2"/>
        <v>14.266149280986076</v>
      </c>
    </row>
    <row r="30" spans="1:7" ht="34.5" customHeight="1" x14ac:dyDescent="0.25">
      <c r="A30" s="80"/>
      <c r="B30" s="77" t="s">
        <v>120</v>
      </c>
      <c r="C30" s="77"/>
      <c r="D30" s="77"/>
      <c r="E30" s="77"/>
      <c r="F30" s="49" t="s">
        <v>0</v>
      </c>
      <c r="G30" s="54">
        <f t="shared" si="2"/>
        <v>7.0617438940881072E-2</v>
      </c>
    </row>
    <row r="31" spans="1:7" x14ac:dyDescent="0.25">
      <c r="A31" s="81"/>
      <c r="B31" s="77" t="s">
        <v>119</v>
      </c>
      <c r="C31" s="77"/>
      <c r="D31" s="77"/>
      <c r="E31" s="77"/>
      <c r="F31" s="49" t="s">
        <v>0</v>
      </c>
      <c r="G31" s="54">
        <f t="shared" si="2"/>
        <v>7.1330746404930379</v>
      </c>
    </row>
    <row r="32" spans="1:7" ht="49.5" customHeight="1" x14ac:dyDescent="0.25">
      <c r="A32" s="75">
        <v>1</v>
      </c>
      <c r="B32" s="77" t="s">
        <v>139</v>
      </c>
      <c r="C32" s="77"/>
      <c r="D32" s="77"/>
      <c r="E32" s="77"/>
      <c r="F32" s="49" t="s">
        <v>93</v>
      </c>
      <c r="G32" s="40">
        <v>2095</v>
      </c>
    </row>
    <row r="33" spans="1:7" ht="30" customHeight="1" x14ac:dyDescent="0.25">
      <c r="A33" s="75"/>
      <c r="B33" s="77" t="s">
        <v>125</v>
      </c>
      <c r="C33" s="77"/>
      <c r="D33" s="77"/>
      <c r="E33" s="77"/>
      <c r="F33" s="49" t="s">
        <v>93</v>
      </c>
      <c r="G33" s="40">
        <v>140192</v>
      </c>
    </row>
    <row r="34" spans="1:7" ht="30" customHeight="1" x14ac:dyDescent="0.25">
      <c r="A34" s="49">
        <v>1</v>
      </c>
      <c r="B34" s="77" t="s">
        <v>140</v>
      </c>
      <c r="C34" s="77"/>
      <c r="D34" s="77"/>
      <c r="E34" s="77"/>
      <c r="F34" s="49" t="s">
        <v>93</v>
      </c>
      <c r="G34" s="40">
        <v>5773</v>
      </c>
    </row>
    <row r="35" spans="1:7" ht="30" customHeight="1" x14ac:dyDescent="0.25">
      <c r="A35" s="49">
        <v>1</v>
      </c>
      <c r="B35" s="77" t="s">
        <v>126</v>
      </c>
      <c r="C35" s="77"/>
      <c r="D35" s="77"/>
      <c r="E35" s="77"/>
      <c r="F35" s="49" t="s">
        <v>93</v>
      </c>
      <c r="G35" s="40">
        <v>5643</v>
      </c>
    </row>
    <row r="36" spans="1:7" ht="30" customHeight="1" x14ac:dyDescent="0.25">
      <c r="A36" s="49">
        <v>1</v>
      </c>
      <c r="B36" s="77" t="s">
        <v>127</v>
      </c>
      <c r="C36" s="77"/>
      <c r="D36" s="77"/>
      <c r="E36" s="77"/>
      <c r="F36" s="49" t="s">
        <v>93</v>
      </c>
      <c r="G36" s="40">
        <v>40533</v>
      </c>
    </row>
    <row r="37" spans="1:7" ht="30" customHeight="1" x14ac:dyDescent="0.25">
      <c r="A37" s="49">
        <v>1</v>
      </c>
      <c r="B37" s="77" t="s">
        <v>128</v>
      </c>
      <c r="C37" s="77"/>
      <c r="D37" s="77"/>
      <c r="E37" s="77"/>
      <c r="F37" s="49" t="s">
        <v>93</v>
      </c>
      <c r="G37" s="40">
        <v>20000</v>
      </c>
    </row>
    <row r="38" spans="1:7" ht="30" customHeight="1" x14ac:dyDescent="0.25">
      <c r="A38" s="49">
        <v>1</v>
      </c>
      <c r="B38" s="82" t="s">
        <v>129</v>
      </c>
      <c r="C38" s="83"/>
      <c r="D38" s="83"/>
      <c r="E38" s="84"/>
      <c r="F38" s="49" t="s">
        <v>93</v>
      </c>
      <c r="G38" s="40">
        <v>99</v>
      </c>
    </row>
    <row r="39" spans="1:7" ht="31.5" customHeight="1" x14ac:dyDescent="0.25">
      <c r="A39" s="49">
        <v>1</v>
      </c>
      <c r="B39" s="82" t="s">
        <v>130</v>
      </c>
      <c r="C39" s="83"/>
      <c r="D39" s="83"/>
      <c r="E39" s="84"/>
      <c r="F39" s="49" t="s">
        <v>93</v>
      </c>
      <c r="G39" s="40">
        <v>10000</v>
      </c>
    </row>
    <row r="40" spans="1:7" ht="30.75" customHeight="1" x14ac:dyDescent="0.25">
      <c r="A40" s="49">
        <v>2</v>
      </c>
      <c r="B40" s="82" t="s">
        <v>138</v>
      </c>
      <c r="C40" s="83"/>
      <c r="D40" s="83"/>
      <c r="E40" s="84"/>
      <c r="F40" s="49" t="s">
        <v>93</v>
      </c>
      <c r="G40" s="71">
        <v>59329</v>
      </c>
    </row>
    <row r="41" spans="1:7" ht="30.75" customHeight="1" x14ac:dyDescent="0.25">
      <c r="A41" s="49">
        <v>3</v>
      </c>
      <c r="B41" s="82" t="s">
        <v>138</v>
      </c>
      <c r="C41" s="83"/>
      <c r="D41" s="83"/>
      <c r="E41" s="84"/>
      <c r="F41" s="49" t="s">
        <v>93</v>
      </c>
      <c r="G41" s="71">
        <v>72897</v>
      </c>
    </row>
    <row r="42" spans="1:7" ht="30.75" customHeight="1" x14ac:dyDescent="0.25">
      <c r="A42" s="49">
        <v>4</v>
      </c>
      <c r="B42" s="82" t="s">
        <v>138</v>
      </c>
      <c r="C42" s="83"/>
      <c r="D42" s="83"/>
      <c r="E42" s="84"/>
      <c r="F42" s="49" t="s">
        <v>93</v>
      </c>
      <c r="G42" s="71">
        <v>106417</v>
      </c>
    </row>
    <row r="43" spans="1:7" ht="47.25" customHeight="1" x14ac:dyDescent="0.25">
      <c r="A43" s="79">
        <v>5</v>
      </c>
      <c r="B43" s="82" t="s">
        <v>141</v>
      </c>
      <c r="C43" s="83"/>
      <c r="D43" s="83"/>
      <c r="E43" s="84"/>
      <c r="F43" s="69" t="s">
        <v>159</v>
      </c>
      <c r="G43" s="71">
        <v>14146</v>
      </c>
    </row>
    <row r="44" spans="1:7" ht="35.25" customHeight="1" x14ac:dyDescent="0.25">
      <c r="A44" s="81"/>
      <c r="B44" s="82" t="s">
        <v>158</v>
      </c>
      <c r="C44" s="83"/>
      <c r="D44" s="83"/>
      <c r="E44" s="84"/>
      <c r="F44" s="69" t="s">
        <v>159</v>
      </c>
      <c r="G44" s="71">
        <v>21625</v>
      </c>
    </row>
    <row r="45" spans="1:7" ht="30.75" customHeight="1" x14ac:dyDescent="0.25">
      <c r="A45" s="49">
        <v>6</v>
      </c>
      <c r="B45" s="82" t="s">
        <v>138</v>
      </c>
      <c r="C45" s="83"/>
      <c r="D45" s="83"/>
      <c r="E45" s="84"/>
      <c r="F45" s="49" t="s">
        <v>93</v>
      </c>
      <c r="G45" s="71">
        <v>40560</v>
      </c>
    </row>
  </sheetData>
  <mergeCells count="30">
    <mergeCell ref="A43:A44"/>
    <mergeCell ref="B44:E44"/>
    <mergeCell ref="B34:E34"/>
    <mergeCell ref="B33:E33"/>
    <mergeCell ref="B37:E37"/>
    <mergeCell ref="B36:E36"/>
    <mergeCell ref="B35:E35"/>
    <mergeCell ref="B43:E43"/>
    <mergeCell ref="B45:E45"/>
    <mergeCell ref="B39:E39"/>
    <mergeCell ref="B38:E38"/>
    <mergeCell ref="B40:E40"/>
    <mergeCell ref="B41:E41"/>
    <mergeCell ref="B42:E42"/>
    <mergeCell ref="A2:G2"/>
    <mergeCell ref="A3:G3"/>
    <mergeCell ref="A20:E20"/>
    <mergeCell ref="A32:A3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A19:G19"/>
    <mergeCell ref="A25:A28"/>
    <mergeCell ref="A29:A31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1" fitToHeight="0" orientation="landscape" r:id="rId1"/>
  <rowBreaks count="1" manualBreakCount="1">
    <brk id="2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view="pageBreakPreview" zoomScale="115" zoomScaleNormal="100" zoomScaleSheetLayoutView="115" workbookViewId="0">
      <selection activeCell="B5" sqref="B5:G5"/>
    </sheetView>
  </sheetViews>
  <sheetFormatPr defaultRowHeight="15.75" x14ac:dyDescent="0.25"/>
  <cols>
    <col min="1" max="1" width="10.140625" style="6" customWidth="1"/>
    <col min="2" max="2" width="94.85546875" style="6" customWidth="1"/>
    <col min="3" max="3" width="9.140625" style="6"/>
    <col min="4" max="4" width="13.28515625" style="6" customWidth="1"/>
    <col min="5" max="5" width="13.7109375" style="6" customWidth="1"/>
    <col min="6" max="6" width="17.85546875" style="6" customWidth="1"/>
    <col min="7" max="7" width="15.85546875" style="6" customWidth="1"/>
    <col min="8" max="16384" width="9.140625" style="6"/>
  </cols>
  <sheetData>
    <row r="1" spans="1:7" x14ac:dyDescent="0.25">
      <c r="A1" s="19" t="s">
        <v>30</v>
      </c>
    </row>
    <row r="2" spans="1:7" x14ac:dyDescent="0.25">
      <c r="A2" s="4"/>
    </row>
    <row r="3" spans="1:7" ht="47.25" x14ac:dyDescent="0.25">
      <c r="A3" s="63" t="s">
        <v>3</v>
      </c>
      <c r="B3" s="63" t="s">
        <v>31</v>
      </c>
      <c r="C3" s="63" t="s">
        <v>8</v>
      </c>
      <c r="D3" s="63" t="s">
        <v>33</v>
      </c>
      <c r="E3" s="63" t="s">
        <v>32</v>
      </c>
      <c r="F3" s="63" t="s">
        <v>29</v>
      </c>
      <c r="G3" s="63" t="s">
        <v>26</v>
      </c>
    </row>
    <row r="4" spans="1:7" x14ac:dyDescent="0.25">
      <c r="A4" s="63">
        <v>1</v>
      </c>
      <c r="B4" s="63">
        <v>2</v>
      </c>
      <c r="C4" s="63">
        <v>3</v>
      </c>
      <c r="D4" s="63">
        <v>4</v>
      </c>
      <c r="E4" s="63">
        <v>5</v>
      </c>
      <c r="F4" s="63">
        <v>6</v>
      </c>
      <c r="G4" s="63">
        <v>7</v>
      </c>
    </row>
    <row r="5" spans="1:7" x14ac:dyDescent="0.25">
      <c r="A5" s="64">
        <v>1</v>
      </c>
      <c r="B5" s="85" t="s">
        <v>107</v>
      </c>
      <c r="C5" s="85"/>
      <c r="D5" s="85"/>
      <c r="E5" s="85"/>
      <c r="F5" s="85"/>
      <c r="G5" s="85"/>
    </row>
    <row r="6" spans="1:7" ht="63" x14ac:dyDescent="0.25">
      <c r="A6" s="64" t="s">
        <v>1</v>
      </c>
      <c r="B6" s="64" t="s">
        <v>108</v>
      </c>
      <c r="C6" s="63" t="s">
        <v>93</v>
      </c>
      <c r="D6" s="40">
        <v>2000</v>
      </c>
      <c r="E6" s="48">
        <f>'Таблица 1.1 Показатели'!G32</f>
        <v>2095</v>
      </c>
      <c r="F6" s="18">
        <f>IF(E6/D6&gt;100%,100%,E6/D6)</f>
        <v>1</v>
      </c>
      <c r="G6" s="23">
        <f t="shared" ref="G6:G12" si="0">IF(E6-D6=0,"-",E6-D6)</f>
        <v>95</v>
      </c>
    </row>
    <row r="7" spans="1:7" ht="32.25" customHeight="1" x14ac:dyDescent="0.25">
      <c r="A7" s="64" t="s">
        <v>20</v>
      </c>
      <c r="B7" s="64" t="s">
        <v>109</v>
      </c>
      <c r="C7" s="63" t="s">
        <v>93</v>
      </c>
      <c r="D7" s="40">
        <v>5000</v>
      </c>
      <c r="E7" s="48">
        <f>'Таблица 1.1 Показатели'!G34</f>
        <v>5773</v>
      </c>
      <c r="F7" s="18">
        <f>IF(E7/D7&gt;100%,100%,E7/D7)</f>
        <v>1</v>
      </c>
      <c r="G7" s="23">
        <f t="shared" si="0"/>
        <v>773</v>
      </c>
    </row>
    <row r="8" spans="1:7" ht="33" customHeight="1" x14ac:dyDescent="0.25">
      <c r="A8" s="64" t="s">
        <v>21</v>
      </c>
      <c r="B8" s="64" t="s">
        <v>110</v>
      </c>
      <c r="C8" s="63" t="s">
        <v>93</v>
      </c>
      <c r="D8" s="40">
        <v>5000</v>
      </c>
      <c r="E8" s="48">
        <f>'Таблица 1.1 Показатели'!G35</f>
        <v>5643</v>
      </c>
      <c r="F8" s="18">
        <f t="shared" ref="F8" si="1">IF(E8/D8&gt;100%,100%,E8/D8)</f>
        <v>1</v>
      </c>
      <c r="G8" s="23">
        <f t="shared" si="0"/>
        <v>643</v>
      </c>
    </row>
    <row r="9" spans="1:7" ht="31.5" x14ac:dyDescent="0.25">
      <c r="A9" s="64" t="s">
        <v>94</v>
      </c>
      <c r="B9" s="64" t="s">
        <v>111</v>
      </c>
      <c r="C9" s="63" t="s">
        <v>93</v>
      </c>
      <c r="D9" s="40">
        <v>10000</v>
      </c>
      <c r="E9" s="48">
        <f>'Таблица 1.1 Показатели'!G36</f>
        <v>40533</v>
      </c>
      <c r="F9" s="18">
        <f t="shared" ref="F9:F12" si="2">IF(E9/D9&gt;100%,100%,E9/D9)</f>
        <v>1</v>
      </c>
      <c r="G9" s="23">
        <f t="shared" si="0"/>
        <v>30533</v>
      </c>
    </row>
    <row r="10" spans="1:7" ht="62.25" customHeight="1" x14ac:dyDescent="0.25">
      <c r="A10" s="64" t="s">
        <v>95</v>
      </c>
      <c r="B10" s="64" t="s">
        <v>112</v>
      </c>
      <c r="C10" s="63" t="s">
        <v>93</v>
      </c>
      <c r="D10" s="40">
        <v>10000</v>
      </c>
      <c r="E10" s="48">
        <f>'Таблица 1.1 Показатели'!G37</f>
        <v>20000</v>
      </c>
      <c r="F10" s="18">
        <f t="shared" si="2"/>
        <v>1</v>
      </c>
      <c r="G10" s="23">
        <f t="shared" si="0"/>
        <v>10000</v>
      </c>
    </row>
    <row r="11" spans="1:7" ht="47.25" x14ac:dyDescent="0.25">
      <c r="A11" s="64" t="s">
        <v>96</v>
      </c>
      <c r="B11" s="64" t="s">
        <v>113</v>
      </c>
      <c r="C11" s="63" t="s">
        <v>93</v>
      </c>
      <c r="D11" s="40">
        <v>60</v>
      </c>
      <c r="E11" s="48">
        <f>'Таблица 1.1 Показатели'!G38</f>
        <v>99</v>
      </c>
      <c r="F11" s="18">
        <f t="shared" si="2"/>
        <v>1</v>
      </c>
      <c r="G11" s="23">
        <f t="shared" si="0"/>
        <v>39</v>
      </c>
    </row>
    <row r="12" spans="1:7" ht="31.5" x14ac:dyDescent="0.25">
      <c r="A12" s="64" t="s">
        <v>97</v>
      </c>
      <c r="B12" s="64" t="s">
        <v>114</v>
      </c>
      <c r="C12" s="63" t="s">
        <v>93</v>
      </c>
      <c r="D12" s="40">
        <v>10000</v>
      </c>
      <c r="E12" s="48">
        <f>'Таблица 1.1 Показатели'!G39</f>
        <v>10000</v>
      </c>
      <c r="F12" s="18">
        <f t="shared" si="2"/>
        <v>1</v>
      </c>
      <c r="G12" s="23" t="str">
        <f t="shared" si="0"/>
        <v>-</v>
      </c>
    </row>
    <row r="13" spans="1:7" s="12" customFormat="1" x14ac:dyDescent="0.25">
      <c r="A13" s="78"/>
      <c r="B13" s="78"/>
      <c r="C13" s="78"/>
      <c r="D13" s="78"/>
      <c r="E13" s="78"/>
      <c r="F13" s="78"/>
      <c r="G13" s="78"/>
    </row>
    <row r="14" spans="1:7" s="16" customFormat="1" ht="18.75" x14ac:dyDescent="0.25">
      <c r="A14" s="74" t="s">
        <v>43</v>
      </c>
      <c r="B14" s="74"/>
      <c r="C14" s="74"/>
      <c r="D14" s="74"/>
      <c r="E14" s="74"/>
      <c r="F14" s="15" t="s">
        <v>34</v>
      </c>
      <c r="G14" s="24">
        <f>AVERAGE(F6:F12)</f>
        <v>1</v>
      </c>
    </row>
  </sheetData>
  <mergeCells count="3">
    <mergeCell ref="A14:E14"/>
    <mergeCell ref="B5:G5"/>
    <mergeCell ref="A13:G13"/>
  </mergeCells>
  <printOptions horizontalCentered="1"/>
  <pageMargins left="0.31496062992125984" right="0.11811023622047245" top="0.35433070866141736" bottom="0.35433070866141736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view="pageBreakPreview" topLeftCell="A4" zoomScale="115" zoomScaleNormal="100" zoomScaleSheetLayoutView="115" workbookViewId="0">
      <selection activeCell="B8" sqref="B8"/>
    </sheetView>
  </sheetViews>
  <sheetFormatPr defaultRowHeight="15.75" x14ac:dyDescent="0.25"/>
  <cols>
    <col min="1" max="1" width="9.140625" style="6"/>
    <col min="2" max="2" width="75.140625" style="6" customWidth="1"/>
    <col min="3" max="3" width="18.7109375" style="6" customWidth="1"/>
    <col min="4" max="4" width="20" style="6" customWidth="1"/>
    <col min="5" max="5" width="17" style="6" customWidth="1"/>
    <col min="6" max="6" width="17.28515625" style="6" customWidth="1"/>
    <col min="7" max="7" width="14.42578125" style="6" customWidth="1"/>
    <col min="8" max="8" width="14.28515625" style="6" customWidth="1"/>
    <col min="9" max="16384" width="9.140625" style="6"/>
  </cols>
  <sheetData>
    <row r="1" spans="1:8" x14ac:dyDescent="0.25">
      <c r="A1" s="4" t="s">
        <v>36</v>
      </c>
    </row>
    <row r="2" spans="1:8" x14ac:dyDescent="0.25">
      <c r="A2" s="4"/>
    </row>
    <row r="3" spans="1:8" ht="110.25" x14ac:dyDescent="0.25">
      <c r="A3" s="20" t="s">
        <v>3</v>
      </c>
      <c r="B3" s="20" t="s">
        <v>37</v>
      </c>
      <c r="C3" s="20" t="s">
        <v>38</v>
      </c>
      <c r="D3" s="20" t="s">
        <v>39</v>
      </c>
      <c r="E3" s="20" t="s">
        <v>88</v>
      </c>
      <c r="F3" s="20" t="s">
        <v>40</v>
      </c>
      <c r="G3" s="20" t="s">
        <v>101</v>
      </c>
      <c r="H3" s="20" t="s">
        <v>41</v>
      </c>
    </row>
    <row r="4" spans="1:8" x14ac:dyDescent="0.25">
      <c r="A4" s="20">
        <v>1</v>
      </c>
      <c r="B4" s="20">
        <v>2</v>
      </c>
      <c r="C4" s="20">
        <v>3</v>
      </c>
      <c r="D4" s="20">
        <v>4</v>
      </c>
      <c r="E4" s="20">
        <v>5</v>
      </c>
      <c r="F4" s="20">
        <v>6</v>
      </c>
      <c r="G4" s="20">
        <v>7</v>
      </c>
      <c r="H4" s="20">
        <v>8</v>
      </c>
    </row>
    <row r="5" spans="1:8" ht="31.5" x14ac:dyDescent="0.25">
      <c r="A5" s="52">
        <v>1</v>
      </c>
      <c r="B5" s="50" t="s">
        <v>144</v>
      </c>
      <c r="C5" s="50" t="s">
        <v>117</v>
      </c>
      <c r="D5" s="52" t="s">
        <v>9</v>
      </c>
      <c r="E5" s="52" t="s">
        <v>9</v>
      </c>
      <c r="F5" s="52" t="s">
        <v>9</v>
      </c>
      <c r="G5" s="52" t="s">
        <v>9</v>
      </c>
      <c r="H5" s="52" t="s">
        <v>9</v>
      </c>
    </row>
    <row r="6" spans="1:8" ht="47.25" x14ac:dyDescent="0.25">
      <c r="A6" s="52">
        <v>2</v>
      </c>
      <c r="B6" s="50" t="s">
        <v>145</v>
      </c>
      <c r="C6" s="50" t="s">
        <v>117</v>
      </c>
      <c r="D6" s="52" t="s">
        <v>9</v>
      </c>
      <c r="E6" s="52" t="s">
        <v>9</v>
      </c>
      <c r="F6" s="52" t="s">
        <v>9</v>
      </c>
      <c r="G6" s="52" t="s">
        <v>9</v>
      </c>
      <c r="H6" s="52" t="s">
        <v>9</v>
      </c>
    </row>
    <row r="7" spans="1:8" ht="47.25" x14ac:dyDescent="0.25">
      <c r="A7" s="36">
        <v>3</v>
      </c>
      <c r="B7" s="35" t="str">
        <f>'Таблица 1.2 Результаты'!B5:G5</f>
        <v>Комплекс процессных мероприятий «Организация мероприятий по работе с молодежью»</v>
      </c>
      <c r="C7" s="39" t="s">
        <v>115</v>
      </c>
      <c r="D7" s="35" t="s">
        <v>10</v>
      </c>
      <c r="E7" s="37">
        <v>4613270</v>
      </c>
      <c r="F7" s="56">
        <v>4590947.1399999997</v>
      </c>
      <c r="G7" s="26">
        <f>F7/E7*100</f>
        <v>99.516116333967005</v>
      </c>
      <c r="H7" s="29">
        <f>F7-E7</f>
        <v>-22322.860000000335</v>
      </c>
    </row>
    <row r="8" spans="1:8" ht="47.25" x14ac:dyDescent="0.25">
      <c r="A8" s="36">
        <v>4</v>
      </c>
      <c r="B8" s="35" t="s">
        <v>116</v>
      </c>
      <c r="C8" s="47" t="s">
        <v>115</v>
      </c>
      <c r="D8" s="35" t="s">
        <v>10</v>
      </c>
      <c r="E8" s="37">
        <v>31145130</v>
      </c>
      <c r="F8" s="56">
        <v>30607938.48</v>
      </c>
      <c r="G8" s="26">
        <f t="shared" ref="G8" si="0">F8/E8*100</f>
        <v>98.275198979744189</v>
      </c>
      <c r="H8" s="29">
        <f t="shared" ref="H8" si="1">F8-E8</f>
        <v>-537191.51999999955</v>
      </c>
    </row>
    <row r="9" spans="1:8" ht="15.75" customHeight="1" x14ac:dyDescent="0.25">
      <c r="A9" s="85" t="s">
        <v>98</v>
      </c>
      <c r="B9" s="85"/>
      <c r="C9" s="39"/>
      <c r="D9" s="39" t="s">
        <v>10</v>
      </c>
      <c r="E9" s="38">
        <f>SUM(E7:E8)</f>
        <v>35758400</v>
      </c>
      <c r="F9" s="38">
        <f>SUM(F7:F8)</f>
        <v>35198885.619999997</v>
      </c>
      <c r="G9" s="26">
        <f t="shared" ref="G9" si="2">F9/E9*100</f>
        <v>98.435292462749999</v>
      </c>
      <c r="H9" s="29">
        <f t="shared" ref="H9" si="3">F9-E9</f>
        <v>-559514.38000000268</v>
      </c>
    </row>
    <row r="10" spans="1:8" x14ac:dyDescent="0.25">
      <c r="A10" s="85"/>
      <c r="B10" s="85"/>
      <c r="C10" s="39" t="s">
        <v>117</v>
      </c>
      <c r="D10" s="39" t="s">
        <v>10</v>
      </c>
      <c r="E10" s="38">
        <v>6154600</v>
      </c>
      <c r="F10" s="57">
        <v>5840982.5999999996</v>
      </c>
      <c r="G10" s="26">
        <f t="shared" ref="G10:G13" si="4">F10/E10*100</f>
        <v>94.904341468170145</v>
      </c>
      <c r="H10" s="29">
        <f t="shared" ref="H10:H13" si="5">F10-E10</f>
        <v>-313617.40000000037</v>
      </c>
    </row>
    <row r="11" spans="1:8" x14ac:dyDescent="0.25">
      <c r="A11" s="85"/>
      <c r="B11" s="85"/>
      <c r="C11" s="39" t="s">
        <v>118</v>
      </c>
      <c r="D11" s="39" t="s">
        <v>10</v>
      </c>
      <c r="E11" s="38">
        <v>28953800</v>
      </c>
      <c r="F11" s="57">
        <v>28722907.02</v>
      </c>
      <c r="G11" s="26">
        <f t="shared" si="4"/>
        <v>99.202546885037549</v>
      </c>
      <c r="H11" s="29">
        <f t="shared" si="5"/>
        <v>-230892.98000000045</v>
      </c>
    </row>
    <row r="12" spans="1:8" x14ac:dyDescent="0.25">
      <c r="A12" s="85"/>
      <c r="B12" s="85"/>
      <c r="C12" s="47" t="s">
        <v>99</v>
      </c>
      <c r="D12" s="39" t="s">
        <v>10</v>
      </c>
      <c r="E12" s="57">
        <v>100000</v>
      </c>
      <c r="F12" s="57">
        <v>100000</v>
      </c>
      <c r="G12" s="26">
        <f t="shared" si="4"/>
        <v>100</v>
      </c>
      <c r="H12" s="29">
        <f t="shared" si="5"/>
        <v>0</v>
      </c>
    </row>
    <row r="13" spans="1:8" x14ac:dyDescent="0.25">
      <c r="A13" s="85"/>
      <c r="B13" s="85"/>
      <c r="C13" s="47" t="s">
        <v>100</v>
      </c>
      <c r="D13" s="39" t="s">
        <v>10</v>
      </c>
      <c r="E13" s="38">
        <v>550000</v>
      </c>
      <c r="F13" s="57">
        <v>534996</v>
      </c>
      <c r="G13" s="26">
        <f t="shared" si="4"/>
        <v>97.272000000000006</v>
      </c>
      <c r="H13" s="29">
        <f t="shared" si="5"/>
        <v>-15004</v>
      </c>
    </row>
    <row r="14" spans="1:8" x14ac:dyDescent="0.25">
      <c r="A14" s="92"/>
      <c r="B14" s="92"/>
      <c r="C14" s="92"/>
      <c r="D14" s="92"/>
      <c r="E14" s="92"/>
      <c r="F14" s="92"/>
      <c r="G14" s="92"/>
      <c r="H14" s="92"/>
    </row>
    <row r="15" spans="1:8" x14ac:dyDescent="0.25">
      <c r="A15" s="85" t="s">
        <v>2</v>
      </c>
      <c r="B15" s="85"/>
      <c r="C15" s="85"/>
      <c r="D15" s="85"/>
      <c r="E15" s="57">
        <f>E9</f>
        <v>35758400</v>
      </c>
      <c r="F15" s="57">
        <f>F9</f>
        <v>35198885.619999997</v>
      </c>
      <c r="G15" s="17">
        <f>G9</f>
        <v>98.435292462749999</v>
      </c>
      <c r="H15" s="28">
        <f>H9</f>
        <v>-559514.38000000268</v>
      </c>
    </row>
    <row r="16" spans="1:8" ht="50.25" customHeight="1" x14ac:dyDescent="0.25">
      <c r="A16" s="85" t="s">
        <v>42</v>
      </c>
      <c r="B16" s="85"/>
      <c r="C16" s="85"/>
      <c r="D16" s="35" t="s">
        <v>10</v>
      </c>
      <c r="E16" s="57">
        <f>E15</f>
        <v>35758400</v>
      </c>
      <c r="F16" s="57">
        <f>F15</f>
        <v>35198885.619999997</v>
      </c>
      <c r="G16" s="17">
        <f>F16/E16*100</f>
        <v>98.435292462749999</v>
      </c>
      <c r="H16" s="29">
        <f t="shared" ref="H16" si="6">F16-E16</f>
        <v>-559514.38000000268</v>
      </c>
    </row>
    <row r="17" spans="1:8" x14ac:dyDescent="0.25">
      <c r="A17" s="92"/>
      <c r="B17" s="92"/>
      <c r="C17" s="92"/>
      <c r="D17" s="92"/>
      <c r="E17" s="92"/>
      <c r="F17" s="92"/>
      <c r="G17" s="92"/>
      <c r="H17" s="92"/>
    </row>
    <row r="18" spans="1:8" ht="18.75" x14ac:dyDescent="0.25">
      <c r="A18" s="86" t="s">
        <v>45</v>
      </c>
      <c r="B18" s="87"/>
      <c r="C18" s="87"/>
      <c r="D18" s="87"/>
      <c r="E18" s="87"/>
      <c r="F18" s="88"/>
      <c r="G18" s="22" t="s">
        <v>44</v>
      </c>
      <c r="H18" s="41">
        <f>F16/E16</f>
        <v>0.98435292462750001</v>
      </c>
    </row>
    <row r="19" spans="1:8" x14ac:dyDescent="0.25">
      <c r="A19" s="92"/>
      <c r="B19" s="92"/>
      <c r="C19" s="92"/>
      <c r="D19" s="92"/>
      <c r="E19" s="92"/>
      <c r="F19" s="92"/>
      <c r="G19" s="92"/>
      <c r="H19" s="92"/>
    </row>
    <row r="20" spans="1:8" s="61" customFormat="1" ht="18.75" x14ac:dyDescent="0.25">
      <c r="A20" s="89" t="s">
        <v>46</v>
      </c>
      <c r="B20" s="89"/>
      <c r="C20" s="89"/>
      <c r="D20" s="89"/>
      <c r="E20" s="89"/>
      <c r="F20" s="89"/>
      <c r="G20" s="89"/>
      <c r="H20" s="95">
        <f>0.4*H23+0.3*H24+0.3*H25</f>
        <v>0.99530587738824994</v>
      </c>
    </row>
    <row r="21" spans="1:8" s="61" customFormat="1" ht="20.25" x14ac:dyDescent="0.25">
      <c r="A21" s="89" t="s">
        <v>47</v>
      </c>
      <c r="B21" s="89"/>
      <c r="C21" s="89"/>
      <c r="D21" s="89"/>
      <c r="E21" s="89"/>
      <c r="F21" s="89"/>
      <c r="G21" s="89"/>
      <c r="H21" s="95"/>
    </row>
    <row r="22" spans="1:8" s="61" customFormat="1" ht="18.75" x14ac:dyDescent="0.25">
      <c r="A22" s="90"/>
      <c r="B22" s="90"/>
      <c r="C22" s="90"/>
      <c r="D22" s="90"/>
      <c r="E22" s="90"/>
      <c r="F22" s="90"/>
      <c r="G22" s="90"/>
      <c r="H22" s="90"/>
    </row>
    <row r="23" spans="1:8" s="61" customFormat="1" ht="20.25" x14ac:dyDescent="0.25">
      <c r="A23" s="62" t="s">
        <v>147</v>
      </c>
      <c r="B23" s="96" t="s">
        <v>49</v>
      </c>
      <c r="C23" s="96"/>
      <c r="D23" s="96"/>
      <c r="E23" s="96"/>
      <c r="F23" s="96"/>
      <c r="G23" s="96"/>
      <c r="H23" s="58">
        <f>'Таблица 1.1 Показатели'!G20</f>
        <v>1</v>
      </c>
    </row>
    <row r="24" spans="1:8" s="61" customFormat="1" ht="18.75" customHeight="1" x14ac:dyDescent="0.25">
      <c r="A24" s="62" t="s">
        <v>148</v>
      </c>
      <c r="B24" s="96" t="s">
        <v>48</v>
      </c>
      <c r="C24" s="96"/>
      <c r="D24" s="96"/>
      <c r="E24" s="96"/>
      <c r="F24" s="96"/>
      <c r="G24" s="96"/>
      <c r="H24" s="58">
        <f>'Таблица 1.2 Результаты'!G14</f>
        <v>1</v>
      </c>
    </row>
    <row r="25" spans="1:8" s="61" customFormat="1" ht="18.75" customHeight="1" x14ac:dyDescent="0.25">
      <c r="A25" s="62" t="s">
        <v>149</v>
      </c>
      <c r="B25" s="96" t="s">
        <v>50</v>
      </c>
      <c r="C25" s="96"/>
      <c r="D25" s="96"/>
      <c r="E25" s="96"/>
      <c r="F25" s="96"/>
      <c r="G25" s="96"/>
      <c r="H25" s="58">
        <f>H18</f>
        <v>0.98435292462750001</v>
      </c>
    </row>
    <row r="26" spans="1:8" s="61" customFormat="1" ht="11.25" customHeight="1" x14ac:dyDescent="0.25">
      <c r="A26" s="90"/>
      <c r="B26" s="90"/>
      <c r="C26" s="90"/>
      <c r="D26" s="90"/>
      <c r="E26" s="90"/>
      <c r="F26" s="90"/>
      <c r="G26" s="90"/>
      <c r="H26" s="90"/>
    </row>
    <row r="27" spans="1:8" s="61" customFormat="1" ht="18.75" customHeight="1" x14ac:dyDescent="0.25">
      <c r="A27" s="91" t="s">
        <v>54</v>
      </c>
      <c r="B27" s="91"/>
      <c r="C27" s="91"/>
      <c r="D27" s="91"/>
      <c r="E27" s="91"/>
      <c r="F27" s="11" t="s">
        <v>16</v>
      </c>
      <c r="G27" s="93" t="str">
        <f>(IF(H20&gt;=90%,"Высокая",""))</f>
        <v>Высокая</v>
      </c>
      <c r="H27" s="94"/>
    </row>
    <row r="28" spans="1:8" s="61" customFormat="1" ht="18.75" x14ac:dyDescent="0.25">
      <c r="A28" s="91"/>
      <c r="B28" s="91"/>
      <c r="C28" s="91"/>
      <c r="D28" s="91"/>
      <c r="E28" s="91"/>
      <c r="F28" s="11" t="s">
        <v>17</v>
      </c>
      <c r="G28" s="93" t="str">
        <f>(IF(H20&gt;=80%,IF(H20&lt;=89.99%,"Средняя","")))</f>
        <v/>
      </c>
      <c r="H28" s="94"/>
    </row>
    <row r="29" spans="1:8" s="61" customFormat="1" ht="18.75" x14ac:dyDescent="0.25">
      <c r="A29" s="91"/>
      <c r="B29" s="91"/>
      <c r="C29" s="91"/>
      <c r="D29" s="91"/>
      <c r="E29" s="91"/>
      <c r="F29" s="11" t="s">
        <v>18</v>
      </c>
      <c r="G29" s="93" t="str">
        <f>(IF(H20&gt;=70%,IF(H20&lt;=79.99%,"Удовлетворительная","")))</f>
        <v/>
      </c>
      <c r="H29" s="94"/>
    </row>
    <row r="30" spans="1:8" s="61" customFormat="1" ht="18.75" x14ac:dyDescent="0.25">
      <c r="A30" s="91"/>
      <c r="B30" s="91"/>
      <c r="C30" s="91"/>
      <c r="D30" s="91"/>
      <c r="E30" s="91"/>
      <c r="F30" s="11" t="s">
        <v>19</v>
      </c>
      <c r="G30" s="93" t="str">
        <f>(IF(H20&lt;70%,"Неудовлетворительная",""))</f>
        <v/>
      </c>
      <c r="H30" s="94"/>
    </row>
  </sheetData>
  <mergeCells count="20">
    <mergeCell ref="A26:H26"/>
    <mergeCell ref="A27:E30"/>
    <mergeCell ref="A19:H19"/>
    <mergeCell ref="A17:H17"/>
    <mergeCell ref="A14:H14"/>
    <mergeCell ref="G27:H27"/>
    <mergeCell ref="G28:H28"/>
    <mergeCell ref="G29:H29"/>
    <mergeCell ref="G30:H30"/>
    <mergeCell ref="H20:H21"/>
    <mergeCell ref="A21:G21"/>
    <mergeCell ref="A22:H22"/>
    <mergeCell ref="B23:G23"/>
    <mergeCell ref="B24:G24"/>
    <mergeCell ref="B25:G25"/>
    <mergeCell ref="A9:B13"/>
    <mergeCell ref="A15:D15"/>
    <mergeCell ref="A18:F18"/>
    <mergeCell ref="A16:C16"/>
    <mergeCell ref="A20:G20"/>
  </mergeCells>
  <conditionalFormatting sqref="G27">
    <cfRule type="containsText" dxfId="19" priority="7" operator="containsText" text="Высокая">
      <formula>NOT(ISERROR(SEARCH("Высокая",G27)))</formula>
    </cfRule>
  </conditionalFormatting>
  <conditionalFormatting sqref="G28:G30">
    <cfRule type="containsText" dxfId="18" priority="1" operator="containsText" text="Высокая">
      <formula>NOT(ISERROR(SEARCH("Высокая",G28)))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view="pageBreakPreview" zoomScale="115" zoomScaleNormal="100" zoomScaleSheetLayoutView="115" workbookViewId="0">
      <selection activeCell="B9" sqref="B9:F9"/>
    </sheetView>
  </sheetViews>
  <sheetFormatPr defaultRowHeight="15" x14ac:dyDescent="0.25"/>
  <cols>
    <col min="1" max="1" width="5.5703125" customWidth="1"/>
    <col min="2" max="2" width="86.140625" customWidth="1"/>
    <col min="4" max="5" width="14.42578125" customWidth="1"/>
    <col min="6" max="6" width="20.42578125" customWidth="1"/>
  </cols>
  <sheetData>
    <row r="1" spans="1:6" s="6" customFormat="1" ht="15.75" x14ac:dyDescent="0.25">
      <c r="A1" s="19" t="s">
        <v>70</v>
      </c>
    </row>
    <row r="2" spans="1:6" ht="18.75" x14ac:dyDescent="0.25">
      <c r="A2" s="30"/>
    </row>
    <row r="3" spans="1:6" s="32" customFormat="1" ht="87" customHeight="1" x14ac:dyDescent="0.25">
      <c r="A3" s="52" t="s">
        <v>3</v>
      </c>
      <c r="B3" s="52" t="s">
        <v>55</v>
      </c>
      <c r="C3" s="52" t="s">
        <v>56</v>
      </c>
      <c r="D3" s="52" t="s">
        <v>15</v>
      </c>
      <c r="E3" s="52" t="s">
        <v>7</v>
      </c>
      <c r="F3" s="52" t="s">
        <v>81</v>
      </c>
    </row>
    <row r="4" spans="1:6" ht="15.75" x14ac:dyDescent="0.25">
      <c r="A4" s="27">
        <v>1</v>
      </c>
      <c r="B4" s="27">
        <v>2</v>
      </c>
      <c r="C4" s="27">
        <v>3</v>
      </c>
      <c r="D4" s="27">
        <v>4</v>
      </c>
      <c r="E4" s="27">
        <v>5</v>
      </c>
      <c r="F4" s="27">
        <v>6</v>
      </c>
    </row>
    <row r="5" spans="1:6" ht="15.75" customHeight="1" x14ac:dyDescent="0.25">
      <c r="A5" s="85">
        <v>1</v>
      </c>
      <c r="B5" s="97" t="s">
        <v>144</v>
      </c>
      <c r="C5" s="98"/>
      <c r="D5" s="98"/>
      <c r="E5" s="98"/>
      <c r="F5" s="99"/>
    </row>
    <row r="6" spans="1:6" ht="31.5" x14ac:dyDescent="0.25">
      <c r="A6" s="85"/>
      <c r="B6" s="59" t="s">
        <v>153</v>
      </c>
      <c r="C6" s="52" t="s">
        <v>0</v>
      </c>
      <c r="D6" s="53">
        <f>'Таблица 1.1 Показатели'!D14</f>
        <v>34.15</v>
      </c>
      <c r="E6" s="53">
        <f>'Таблица 1.1 Показатели'!E14</f>
        <v>42.319818534581145</v>
      </c>
      <c r="F6" s="18">
        <f t="shared" ref="F6:F7" si="0">IF(E6/D6&gt;100%,100%,E6/D6)</f>
        <v>1</v>
      </c>
    </row>
    <row r="7" spans="1:6" ht="31.5" x14ac:dyDescent="0.25">
      <c r="A7" s="85"/>
      <c r="B7" s="59" t="s">
        <v>154</v>
      </c>
      <c r="C7" s="52" t="s">
        <v>0</v>
      </c>
      <c r="D7" s="53">
        <f>'Таблица 1.1 Показатели'!D15</f>
        <v>28.75</v>
      </c>
      <c r="E7" s="53">
        <f>'Таблица 1.1 Показатели'!E15</f>
        <v>51.997974206802098</v>
      </c>
      <c r="F7" s="18">
        <f t="shared" si="0"/>
        <v>1</v>
      </c>
    </row>
    <row r="8" spans="1:6" ht="24" customHeight="1" x14ac:dyDescent="0.25">
      <c r="A8" s="85"/>
      <c r="B8" s="85" t="s">
        <v>143</v>
      </c>
      <c r="C8" s="85"/>
      <c r="D8" s="85"/>
      <c r="E8" s="85"/>
      <c r="F8" s="18">
        <f>AVERAGE(F6:F7)</f>
        <v>1</v>
      </c>
    </row>
    <row r="9" spans="1:6" ht="15.75" x14ac:dyDescent="0.25">
      <c r="A9" s="85">
        <v>2</v>
      </c>
      <c r="B9" s="86" t="s">
        <v>145</v>
      </c>
      <c r="C9" s="100"/>
      <c r="D9" s="100"/>
      <c r="E9" s="100"/>
      <c r="F9" s="101"/>
    </row>
    <row r="10" spans="1:6" ht="31.5" x14ac:dyDescent="0.25">
      <c r="A10" s="85"/>
      <c r="B10" s="50" t="s">
        <v>155</v>
      </c>
      <c r="C10" s="52" t="s">
        <v>0</v>
      </c>
      <c r="D10" s="53">
        <f>'Таблица 1.1 Показатели'!D16</f>
        <v>75</v>
      </c>
      <c r="E10" s="53">
        <f>'Таблица 1.1 Показатели'!E16</f>
        <v>75.908040401734766</v>
      </c>
      <c r="F10" s="18">
        <f t="shared" ref="F10:F11" si="1">IF(E10/D10&gt;100%,100%,E10/D10)</f>
        <v>1</v>
      </c>
    </row>
    <row r="11" spans="1:6" ht="63" x14ac:dyDescent="0.25">
      <c r="A11" s="85"/>
      <c r="B11" s="50" t="s">
        <v>156</v>
      </c>
      <c r="C11" s="52" t="s">
        <v>0</v>
      </c>
      <c r="D11" s="53">
        <f>'Таблица 1.1 Показатели'!D17</f>
        <v>23.38</v>
      </c>
      <c r="E11" s="53">
        <f>'Таблица 1.1 Показатели'!E17</f>
        <v>65.415028901734104</v>
      </c>
      <c r="F11" s="18">
        <f t="shared" si="1"/>
        <v>1</v>
      </c>
    </row>
    <row r="12" spans="1:6" ht="21" customHeight="1" x14ac:dyDescent="0.25">
      <c r="A12" s="85"/>
      <c r="B12" s="85" t="s">
        <v>143</v>
      </c>
      <c r="C12" s="85"/>
      <c r="D12" s="85"/>
      <c r="E12" s="85"/>
      <c r="F12" s="18">
        <f>AVERAGE(F10:F11)</f>
        <v>1</v>
      </c>
    </row>
    <row r="13" spans="1:6" ht="15.75" x14ac:dyDescent="0.25">
      <c r="A13" s="78"/>
      <c r="B13" s="78"/>
      <c r="C13" s="78"/>
      <c r="D13" s="78"/>
      <c r="E13" s="78"/>
      <c r="F13" s="78"/>
    </row>
    <row r="14" spans="1:6" ht="21.75" customHeight="1" x14ac:dyDescent="0.25">
      <c r="A14" s="85" t="s">
        <v>157</v>
      </c>
      <c r="B14" s="85"/>
      <c r="C14" s="85"/>
      <c r="D14" s="85"/>
      <c r="E14" s="85"/>
      <c r="F14" s="18">
        <f>F8</f>
        <v>1</v>
      </c>
    </row>
  </sheetData>
  <mergeCells count="8">
    <mergeCell ref="A5:A8"/>
    <mergeCell ref="B5:F5"/>
    <mergeCell ref="B8:E8"/>
    <mergeCell ref="A13:F13"/>
    <mergeCell ref="A14:E14"/>
    <mergeCell ref="A9:A12"/>
    <mergeCell ref="B9:F9"/>
    <mergeCell ref="B12:E12"/>
  </mergeCells>
  <pageMargins left="0.51181102362204722" right="0.51181102362204722" top="0.74803149606299213" bottom="0.74803149606299213" header="0.31496062992125984" footer="0.31496062992125984"/>
  <pageSetup paperSize="9"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>
      <selection activeCell="E34" sqref="E34"/>
    </sheetView>
  </sheetViews>
  <sheetFormatPr defaultRowHeight="15.75" x14ac:dyDescent="0.25"/>
  <cols>
    <col min="1" max="1" width="9.140625" style="25"/>
    <col min="2" max="2" width="55.140625" style="25" customWidth="1"/>
    <col min="3" max="3" width="25.140625" style="25" customWidth="1"/>
    <col min="4" max="4" width="24" style="25" customWidth="1"/>
    <col min="5" max="5" width="27.42578125" style="25" customWidth="1"/>
    <col min="6" max="6" width="27.5703125" style="25" customWidth="1"/>
    <col min="7" max="16384" width="9.140625" style="25"/>
  </cols>
  <sheetData>
    <row r="1" spans="1:6" ht="45.75" customHeight="1" x14ac:dyDescent="0.25">
      <c r="A1" s="104" t="s">
        <v>82</v>
      </c>
      <c r="B1" s="104"/>
      <c r="C1" s="104"/>
      <c r="D1" s="104"/>
      <c r="E1" s="104"/>
      <c r="F1" s="104"/>
    </row>
    <row r="2" spans="1:6" x14ac:dyDescent="0.25">
      <c r="A2" s="34"/>
    </row>
    <row r="3" spans="1:6" ht="46.5" customHeight="1" x14ac:dyDescent="0.25">
      <c r="A3" s="33" t="s">
        <v>11</v>
      </c>
      <c r="B3" s="33" t="s">
        <v>57</v>
      </c>
      <c r="C3" s="20" t="s">
        <v>58</v>
      </c>
      <c r="D3" s="20" t="s">
        <v>59</v>
      </c>
      <c r="E3" s="20" t="s">
        <v>60</v>
      </c>
      <c r="F3" s="45" t="s">
        <v>103</v>
      </c>
    </row>
    <row r="4" spans="1:6" x14ac:dyDescent="0.25">
      <c r="A4" s="33">
        <v>1</v>
      </c>
      <c r="B4" s="33">
        <v>2</v>
      </c>
      <c r="C4" s="20">
        <v>3</v>
      </c>
      <c r="D4" s="20">
        <v>4</v>
      </c>
      <c r="E4" s="20">
        <v>5</v>
      </c>
      <c r="F4" s="45">
        <v>6</v>
      </c>
    </row>
    <row r="5" spans="1:6" x14ac:dyDescent="0.25">
      <c r="A5" s="33" t="s">
        <v>9</v>
      </c>
      <c r="B5" s="33" t="s">
        <v>9</v>
      </c>
      <c r="C5" s="33" t="s">
        <v>9</v>
      </c>
      <c r="D5" s="33" t="s">
        <v>9</v>
      </c>
      <c r="E5" s="33" t="s">
        <v>9</v>
      </c>
      <c r="F5" s="46" t="s">
        <v>9</v>
      </c>
    </row>
    <row r="6" spans="1:6" s="8" customFormat="1" ht="58.5" customHeight="1" x14ac:dyDescent="0.25">
      <c r="A6" s="102" t="s">
        <v>146</v>
      </c>
      <c r="B6" s="102"/>
      <c r="C6" s="102"/>
      <c r="D6" s="102"/>
      <c r="E6" s="102"/>
      <c r="F6" s="102"/>
    </row>
    <row r="7" spans="1:6" ht="25.5" customHeight="1" x14ac:dyDescent="0.25">
      <c r="A7" s="103" t="s">
        <v>102</v>
      </c>
      <c r="B7" s="103"/>
      <c r="C7" s="103"/>
      <c r="D7" s="103"/>
      <c r="E7" s="103"/>
      <c r="F7" s="60">
        <v>1</v>
      </c>
    </row>
    <row r="8" spans="1:6" s="6" customFormat="1" ht="18.75" customHeight="1" x14ac:dyDescent="0.25">
      <c r="A8" s="91" t="s">
        <v>87</v>
      </c>
      <c r="B8" s="91"/>
      <c r="C8" s="91"/>
      <c r="D8" s="91"/>
      <c r="E8" s="11" t="s">
        <v>86</v>
      </c>
      <c r="F8" s="51" t="str">
        <f>(IF(F7&gt;=98%,"Высокая",""))</f>
        <v>Высокая</v>
      </c>
    </row>
    <row r="9" spans="1:6" s="6" customFormat="1" ht="18.75" x14ac:dyDescent="0.25">
      <c r="A9" s="91"/>
      <c r="B9" s="91"/>
      <c r="C9" s="91"/>
      <c r="D9" s="91"/>
      <c r="E9" s="11" t="s">
        <v>85</v>
      </c>
      <c r="F9" s="51" t="str">
        <f>(IF(F7&gt;=95%,IF(F7&lt;=97.99%,"Средняя","")))</f>
        <v/>
      </c>
    </row>
    <row r="10" spans="1:6" s="6" customFormat="1" ht="18.75" x14ac:dyDescent="0.25">
      <c r="A10" s="91"/>
      <c r="B10" s="91"/>
      <c r="C10" s="91"/>
      <c r="D10" s="91"/>
      <c r="E10" s="11" t="s">
        <v>84</v>
      </c>
      <c r="F10" s="51" t="b">
        <f>(IF(F7=90%,IF(F7&lt;=94.99%,"Удовлетворительная","")))</f>
        <v>0</v>
      </c>
    </row>
    <row r="11" spans="1:6" s="6" customFormat="1" ht="18.75" x14ac:dyDescent="0.25">
      <c r="A11" s="91"/>
      <c r="B11" s="91"/>
      <c r="C11" s="91"/>
      <c r="D11" s="91"/>
      <c r="E11" s="11" t="s">
        <v>83</v>
      </c>
      <c r="F11" s="51" t="str">
        <f>(IF(F7&lt;90%,"Неудовлетворительная",""))</f>
        <v/>
      </c>
    </row>
  </sheetData>
  <mergeCells count="4">
    <mergeCell ref="A6:F6"/>
    <mergeCell ref="A7:E7"/>
    <mergeCell ref="A8:D11"/>
    <mergeCell ref="A1:F1"/>
  </mergeCells>
  <conditionalFormatting sqref="F8">
    <cfRule type="containsText" dxfId="17" priority="6" operator="containsText" text="Высокая">
      <formula>NOT(ISERROR(SEARCH("Высокая",F8)))</formula>
    </cfRule>
  </conditionalFormatting>
  <conditionalFormatting sqref="F9">
    <cfRule type="containsText" dxfId="16" priority="2" operator="containsText" text="ЛОЖЬ">
      <formula>NOT(ISERROR(SEARCH("ЛОЖЬ",F9)))</formula>
    </cfRule>
    <cfRule type="containsText" dxfId="15" priority="5" operator="containsText" text="Средняя">
      <formula>NOT(ISERROR(SEARCH("Средняя",F9)))</formula>
    </cfRule>
  </conditionalFormatting>
  <conditionalFormatting sqref="F11">
    <cfRule type="containsText" dxfId="14" priority="4" operator="containsText" text="Неудовлетворительная">
      <formula>NOT(ISERROR(SEARCH("Неудовлетворительная",F11)))</formula>
    </cfRule>
  </conditionalFormatting>
  <conditionalFormatting sqref="F10">
    <cfRule type="containsText" dxfId="13" priority="1" operator="containsText" text="ЛОЖЬ">
      <formula>NOT(ISERROR(SEARCH("ЛОЖЬ",F10)))</formula>
    </cfRule>
    <cfRule type="containsText" dxfId="12" priority="3" operator="containsText" text="Удовлетворительная">
      <formula>NOT(ISERROR(SEARCH("Удовлетворительная",F10)))</formula>
    </cfRule>
  </conditionalFormatting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A17" sqref="A17:F17"/>
    </sheetView>
  </sheetViews>
  <sheetFormatPr defaultRowHeight="15.75" x14ac:dyDescent="0.25"/>
  <cols>
    <col min="1" max="1" width="9.140625" style="3"/>
    <col min="2" max="2" width="76.5703125" style="3" customWidth="1"/>
    <col min="3" max="3" width="12.42578125" style="3" customWidth="1"/>
    <col min="4" max="4" width="14.7109375" style="3" customWidth="1"/>
    <col min="5" max="5" width="12.42578125" style="3" customWidth="1"/>
    <col min="6" max="6" width="12.28515625" style="3" customWidth="1"/>
    <col min="7" max="7" width="17" style="3" customWidth="1"/>
    <col min="8" max="16384" width="9.140625" style="3"/>
  </cols>
  <sheetData>
    <row r="1" spans="1:7" x14ac:dyDescent="0.25">
      <c r="A1" s="13" t="s">
        <v>71</v>
      </c>
    </row>
    <row r="2" spans="1:7" x14ac:dyDescent="0.25">
      <c r="A2" s="6"/>
    </row>
    <row r="3" spans="1:7" ht="63" customHeight="1" x14ac:dyDescent="0.25">
      <c r="A3" s="5" t="s">
        <v>11</v>
      </c>
      <c r="B3" s="5" t="s">
        <v>61</v>
      </c>
      <c r="C3" s="5" t="s">
        <v>12</v>
      </c>
      <c r="D3" s="5" t="s">
        <v>13</v>
      </c>
      <c r="E3" s="5" t="s">
        <v>14</v>
      </c>
      <c r="F3" s="5" t="s">
        <v>4</v>
      </c>
      <c r="G3" s="5" t="s">
        <v>62</v>
      </c>
    </row>
    <row r="4" spans="1:7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ht="23.25" customHeight="1" x14ac:dyDescent="0.25">
      <c r="A5" s="78">
        <v>1</v>
      </c>
      <c r="B5" s="85" t="s">
        <v>63</v>
      </c>
      <c r="C5" s="20" t="s">
        <v>5</v>
      </c>
      <c r="D5" s="20">
        <v>1</v>
      </c>
      <c r="E5" s="105">
        <v>0.2</v>
      </c>
      <c r="F5" s="111">
        <v>1</v>
      </c>
      <c r="G5" s="107">
        <f>E5*F5*100</f>
        <v>20</v>
      </c>
    </row>
    <row r="6" spans="1:7" ht="23.25" customHeight="1" x14ac:dyDescent="0.25">
      <c r="A6" s="78"/>
      <c r="B6" s="85"/>
      <c r="C6" s="20" t="s">
        <v>6</v>
      </c>
      <c r="D6" s="20">
        <v>0</v>
      </c>
      <c r="E6" s="105"/>
      <c r="F6" s="111"/>
      <c r="G6" s="107"/>
    </row>
    <row r="7" spans="1:7" ht="24.75" customHeight="1" x14ac:dyDescent="0.25">
      <c r="A7" s="78">
        <v>2</v>
      </c>
      <c r="B7" s="85" t="s">
        <v>64</v>
      </c>
      <c r="C7" s="20" t="s">
        <v>5</v>
      </c>
      <c r="D7" s="20">
        <v>1</v>
      </c>
      <c r="E7" s="105">
        <v>0.1</v>
      </c>
      <c r="F7" s="111">
        <v>1</v>
      </c>
      <c r="G7" s="107">
        <f t="shared" ref="G7" si="0">E7*F7*100</f>
        <v>10</v>
      </c>
    </row>
    <row r="8" spans="1:7" ht="26.25" customHeight="1" x14ac:dyDescent="0.25">
      <c r="A8" s="78"/>
      <c r="B8" s="85"/>
      <c r="C8" s="20" t="s">
        <v>6</v>
      </c>
      <c r="D8" s="20">
        <v>0</v>
      </c>
      <c r="E8" s="105"/>
      <c r="F8" s="111"/>
      <c r="G8" s="107"/>
    </row>
    <row r="9" spans="1:7" ht="25.5" customHeight="1" x14ac:dyDescent="0.25">
      <c r="A9" s="78">
        <v>3</v>
      </c>
      <c r="B9" s="85" t="s">
        <v>65</v>
      </c>
      <c r="C9" s="20" t="s">
        <v>5</v>
      </c>
      <c r="D9" s="20">
        <v>1</v>
      </c>
      <c r="E9" s="105">
        <v>0.2</v>
      </c>
      <c r="F9" s="111">
        <v>0</v>
      </c>
      <c r="G9" s="107">
        <f t="shared" ref="G9" si="1">E9*F9*100</f>
        <v>0</v>
      </c>
    </row>
    <row r="10" spans="1:7" ht="27" customHeight="1" x14ac:dyDescent="0.25">
      <c r="A10" s="78"/>
      <c r="B10" s="85"/>
      <c r="C10" s="20" t="s">
        <v>6</v>
      </c>
      <c r="D10" s="20">
        <v>0</v>
      </c>
      <c r="E10" s="105"/>
      <c r="F10" s="111"/>
      <c r="G10" s="107"/>
    </row>
    <row r="11" spans="1:7" ht="26.25" customHeight="1" x14ac:dyDescent="0.25">
      <c r="A11" s="78">
        <v>4</v>
      </c>
      <c r="B11" s="85" t="s">
        <v>66</v>
      </c>
      <c r="C11" s="5" t="s">
        <v>5</v>
      </c>
      <c r="D11" s="5">
        <v>1</v>
      </c>
      <c r="E11" s="105">
        <v>0.2</v>
      </c>
      <c r="F11" s="111">
        <v>0</v>
      </c>
      <c r="G11" s="107">
        <f t="shared" ref="G11" si="2">E11*F11*100</f>
        <v>0</v>
      </c>
    </row>
    <row r="12" spans="1:7" ht="25.5" customHeight="1" x14ac:dyDescent="0.25">
      <c r="A12" s="78"/>
      <c r="B12" s="85"/>
      <c r="C12" s="5" t="s">
        <v>6</v>
      </c>
      <c r="D12" s="5">
        <v>0</v>
      </c>
      <c r="E12" s="105"/>
      <c r="F12" s="111"/>
      <c r="G12" s="107"/>
    </row>
    <row r="13" spans="1:7" ht="25.5" customHeight="1" x14ac:dyDescent="0.25">
      <c r="A13" s="78">
        <v>5</v>
      </c>
      <c r="B13" s="85" t="s">
        <v>67</v>
      </c>
      <c r="C13" s="20" t="s">
        <v>5</v>
      </c>
      <c r="D13" s="20">
        <v>1</v>
      </c>
      <c r="E13" s="105">
        <v>0.1</v>
      </c>
      <c r="F13" s="106">
        <v>1</v>
      </c>
      <c r="G13" s="107">
        <f t="shared" ref="G13" si="3">E13*F13*100</f>
        <v>10</v>
      </c>
    </row>
    <row r="14" spans="1:7" ht="26.25" customHeight="1" x14ac:dyDescent="0.25">
      <c r="A14" s="78"/>
      <c r="B14" s="85"/>
      <c r="C14" s="20" t="s">
        <v>6</v>
      </c>
      <c r="D14" s="20">
        <v>0</v>
      </c>
      <c r="E14" s="105"/>
      <c r="F14" s="106"/>
      <c r="G14" s="107"/>
    </row>
    <row r="15" spans="1:7" ht="25.5" customHeight="1" x14ac:dyDescent="0.25">
      <c r="A15" s="78">
        <v>6</v>
      </c>
      <c r="B15" s="85" t="s">
        <v>68</v>
      </c>
      <c r="C15" s="5" t="s">
        <v>5</v>
      </c>
      <c r="D15" s="5">
        <v>1</v>
      </c>
      <c r="E15" s="105">
        <v>0.2</v>
      </c>
      <c r="F15" s="106">
        <v>1</v>
      </c>
      <c r="G15" s="107">
        <f t="shared" ref="G15" si="4">E15*F15*100</f>
        <v>20</v>
      </c>
    </row>
    <row r="16" spans="1:7" ht="26.25" customHeight="1" x14ac:dyDescent="0.25">
      <c r="A16" s="78"/>
      <c r="B16" s="85"/>
      <c r="C16" s="5" t="s">
        <v>6</v>
      </c>
      <c r="D16" s="5">
        <v>0</v>
      </c>
      <c r="E16" s="105"/>
      <c r="F16" s="106"/>
      <c r="G16" s="107"/>
    </row>
    <row r="17" spans="1:7" ht="31.5" customHeight="1" x14ac:dyDescent="0.25">
      <c r="A17" s="108" t="s">
        <v>69</v>
      </c>
      <c r="B17" s="109"/>
      <c r="C17" s="109"/>
      <c r="D17" s="109"/>
      <c r="E17" s="109"/>
      <c r="F17" s="110"/>
      <c r="G17" s="42">
        <f>SUM(G5:G16)/100</f>
        <v>0.6</v>
      </c>
    </row>
  </sheetData>
  <mergeCells count="31">
    <mergeCell ref="G5:G6"/>
    <mergeCell ref="A7:A8"/>
    <mergeCell ref="B7:B8"/>
    <mergeCell ref="E7:E8"/>
    <mergeCell ref="F7:F8"/>
    <mergeCell ref="G7:G8"/>
    <mergeCell ref="A5:A6"/>
    <mergeCell ref="E5:E6"/>
    <mergeCell ref="F5:F6"/>
    <mergeCell ref="B5:B6"/>
    <mergeCell ref="F9:F10"/>
    <mergeCell ref="G9:G10"/>
    <mergeCell ref="A11:A12"/>
    <mergeCell ref="B11:B12"/>
    <mergeCell ref="E11:E12"/>
    <mergeCell ref="F11:F12"/>
    <mergeCell ref="G11:G12"/>
    <mergeCell ref="B9:B10"/>
    <mergeCell ref="A9:A10"/>
    <mergeCell ref="E9:E10"/>
    <mergeCell ref="A15:A16"/>
    <mergeCell ref="E15:E16"/>
    <mergeCell ref="F15:F16"/>
    <mergeCell ref="G15:G16"/>
    <mergeCell ref="A17:F17"/>
    <mergeCell ref="B15:B16"/>
    <mergeCell ref="A13:A14"/>
    <mergeCell ref="B13:B14"/>
    <mergeCell ref="E13:E14"/>
    <mergeCell ref="F13:F14"/>
    <mergeCell ref="G13:G14"/>
  </mergeCells>
  <pageMargins left="0.7" right="0.7" top="0.75" bottom="0.75" header="0.3" footer="0.3"/>
  <pageSetup paperSize="9" scale="8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view="pageBreakPreview" zoomScaleNormal="100" zoomScaleSheetLayoutView="100" workbookViewId="0">
      <selection activeCell="D25" sqref="D25:E25"/>
    </sheetView>
  </sheetViews>
  <sheetFormatPr defaultRowHeight="15.75" x14ac:dyDescent="0.25"/>
  <cols>
    <col min="1" max="1" width="10" style="6" customWidth="1"/>
    <col min="2" max="2" width="37.7109375" style="6" customWidth="1"/>
    <col min="3" max="3" width="18.5703125" style="6" customWidth="1"/>
    <col min="4" max="4" width="15.140625" style="6" customWidth="1"/>
    <col min="5" max="5" width="14.42578125" style="6" bestFit="1" customWidth="1"/>
    <col min="6" max="16384" width="9.140625" style="6"/>
  </cols>
  <sheetData>
    <row r="1" spans="1:5" s="2" customFormat="1" ht="18.75" x14ac:dyDescent="0.25">
      <c r="A1" s="113" t="s">
        <v>150</v>
      </c>
      <c r="B1" s="113"/>
      <c r="C1" s="113"/>
      <c r="D1" s="113"/>
      <c r="E1" s="113"/>
    </row>
    <row r="2" spans="1:5" s="2" customFormat="1" ht="21.75" customHeight="1" x14ac:dyDescent="0.25">
      <c r="A2" s="114" t="str">
        <f>'Таблица 1.1 Показатели'!A3</f>
        <v>муниципальной программы «Молодой Оренбург»</v>
      </c>
      <c r="B2" s="114"/>
      <c r="C2" s="114"/>
      <c r="D2" s="114"/>
      <c r="E2" s="114"/>
    </row>
    <row r="3" spans="1:5" s="2" customFormat="1" ht="18.75" x14ac:dyDescent="0.25"/>
    <row r="4" spans="1:5" ht="24" customHeight="1" x14ac:dyDescent="0.25">
      <c r="A4" s="119" t="s">
        <v>46</v>
      </c>
      <c r="B4" s="120"/>
      <c r="C4" s="120"/>
      <c r="D4" s="121"/>
      <c r="E4" s="122">
        <f>0.4*E7+0.3*E8+0.3*E9</f>
        <v>0.99530587738824994</v>
      </c>
    </row>
    <row r="5" spans="1:5" ht="26.25" customHeight="1" x14ac:dyDescent="0.25">
      <c r="A5" s="123" t="s">
        <v>47</v>
      </c>
      <c r="B5" s="124"/>
      <c r="C5" s="124"/>
      <c r="D5" s="125"/>
      <c r="E5" s="122"/>
    </row>
    <row r="6" spans="1:5" x14ac:dyDescent="0.25">
      <c r="A6" s="115"/>
      <c r="B6" s="116"/>
      <c r="C6" s="116"/>
      <c r="D6" s="116"/>
      <c r="E6" s="117"/>
    </row>
    <row r="7" spans="1:5" ht="18.75" x14ac:dyDescent="0.25">
      <c r="A7" s="31" t="s">
        <v>53</v>
      </c>
      <c r="B7" s="118" t="s">
        <v>49</v>
      </c>
      <c r="C7" s="118"/>
      <c r="D7" s="118"/>
      <c r="E7" s="14">
        <f>'Таблица 1.1 Показатели'!G20</f>
        <v>1</v>
      </c>
    </row>
    <row r="8" spans="1:5" ht="33.75" customHeight="1" x14ac:dyDescent="0.25">
      <c r="A8" s="31" t="s">
        <v>52</v>
      </c>
      <c r="B8" s="85" t="s">
        <v>48</v>
      </c>
      <c r="C8" s="85"/>
      <c r="D8" s="85"/>
      <c r="E8" s="14">
        <f>'Таблица 1.2 Результаты'!G14</f>
        <v>1</v>
      </c>
    </row>
    <row r="9" spans="1:5" ht="30.75" customHeight="1" x14ac:dyDescent="0.25">
      <c r="A9" s="31" t="s">
        <v>51</v>
      </c>
      <c r="B9" s="85" t="s">
        <v>50</v>
      </c>
      <c r="C9" s="85"/>
      <c r="D9" s="85"/>
      <c r="E9" s="14">
        <f>'Таблица 1.3 Расходы'!H18</f>
        <v>0.98435292462750001</v>
      </c>
    </row>
    <row r="10" spans="1:5" x14ac:dyDescent="0.25">
      <c r="A10" s="115"/>
      <c r="B10" s="116"/>
      <c r="C10" s="116"/>
      <c r="D10" s="116"/>
      <c r="E10" s="117"/>
    </row>
    <row r="11" spans="1:5" s="9" customFormat="1" ht="20.25" customHeight="1" x14ac:dyDescent="0.3">
      <c r="A11" s="91" t="s">
        <v>54</v>
      </c>
      <c r="B11" s="91"/>
      <c r="C11" s="11" t="s">
        <v>16</v>
      </c>
      <c r="D11" s="112" t="str">
        <f>(IF(E4&gt;=90%,"Высокая",""))</f>
        <v>Высокая</v>
      </c>
      <c r="E11" s="112"/>
    </row>
    <row r="12" spans="1:5" s="9" customFormat="1" ht="18.75" customHeight="1" x14ac:dyDescent="0.3">
      <c r="A12" s="91"/>
      <c r="B12" s="91"/>
      <c r="C12" s="11" t="s">
        <v>17</v>
      </c>
      <c r="D12" s="112" t="str">
        <f>(IF(E4&gt;=80%,IF(E4&lt;=89.99%,"Средняя","")))</f>
        <v/>
      </c>
      <c r="E12" s="112"/>
    </row>
    <row r="13" spans="1:5" ht="18.75" x14ac:dyDescent="0.25">
      <c r="A13" s="91"/>
      <c r="B13" s="91"/>
      <c r="C13" s="11" t="s">
        <v>18</v>
      </c>
      <c r="D13" s="112" t="str">
        <f>(IF(E4&gt;=70%,IF(E4&lt;=79.99%,"Удовлетворительная","")))</f>
        <v/>
      </c>
      <c r="E13" s="112"/>
    </row>
    <row r="14" spans="1:5" ht="18.75" x14ac:dyDescent="0.25">
      <c r="A14" s="91"/>
      <c r="B14" s="91"/>
      <c r="C14" s="11" t="s">
        <v>19</v>
      </c>
      <c r="D14" s="112" t="str">
        <f>(IF(E4&lt;70%,"Неудовлетворительная",""))</f>
        <v/>
      </c>
      <c r="E14" s="112"/>
    </row>
    <row r="15" spans="1:5" x14ac:dyDescent="0.25">
      <c r="A15" s="115"/>
      <c r="B15" s="116"/>
      <c r="C15" s="116"/>
      <c r="D15" s="116"/>
      <c r="E15" s="117"/>
    </row>
    <row r="16" spans="1:5" ht="24" customHeight="1" x14ac:dyDescent="0.25">
      <c r="A16" s="119" t="s">
        <v>151</v>
      </c>
      <c r="B16" s="120"/>
      <c r="C16" s="120"/>
      <c r="D16" s="121"/>
      <c r="E16" s="122">
        <f>AVERAGE(E19:E22)</f>
        <v>0.89882646934706256</v>
      </c>
    </row>
    <row r="17" spans="1:5" ht="26.25" customHeight="1" x14ac:dyDescent="0.25">
      <c r="A17" s="123" t="s">
        <v>72</v>
      </c>
      <c r="B17" s="124"/>
      <c r="C17" s="124"/>
      <c r="D17" s="125"/>
      <c r="E17" s="122"/>
    </row>
    <row r="18" spans="1:5" x14ac:dyDescent="0.25">
      <c r="A18" s="115"/>
      <c r="B18" s="116"/>
      <c r="C18" s="116"/>
      <c r="D18" s="116"/>
      <c r="E18" s="117"/>
    </row>
    <row r="19" spans="1:5" ht="18.75" x14ac:dyDescent="0.25">
      <c r="A19" s="10" t="s">
        <v>73</v>
      </c>
      <c r="B19" s="118" t="s">
        <v>77</v>
      </c>
      <c r="C19" s="118"/>
      <c r="D19" s="118"/>
      <c r="E19" s="21">
        <f>E4</f>
        <v>0.99530587738824994</v>
      </c>
    </row>
    <row r="20" spans="1:5" ht="31.5" customHeight="1" x14ac:dyDescent="0.25">
      <c r="A20" s="7" t="s">
        <v>74</v>
      </c>
      <c r="B20" s="118" t="s">
        <v>78</v>
      </c>
      <c r="C20" s="118"/>
      <c r="D20" s="118"/>
      <c r="E20" s="21">
        <f>'Таблица 2 Проектная часть'!F8</f>
        <v>1</v>
      </c>
    </row>
    <row r="21" spans="1:5" ht="52.5" customHeight="1" x14ac:dyDescent="0.25">
      <c r="A21" s="7" t="s">
        <v>75</v>
      </c>
      <c r="B21" s="118" t="s">
        <v>79</v>
      </c>
      <c r="C21" s="118"/>
      <c r="D21" s="118"/>
      <c r="E21" s="21">
        <f>'Таблица 3 Субсидии'!F7</f>
        <v>1</v>
      </c>
    </row>
    <row r="22" spans="1:5" ht="34.5" customHeight="1" x14ac:dyDescent="0.25">
      <c r="A22" s="10" t="s">
        <v>76</v>
      </c>
      <c r="B22" s="118" t="s">
        <v>80</v>
      </c>
      <c r="C22" s="118"/>
      <c r="D22" s="118"/>
      <c r="E22" s="41">
        <f>'Таблица 4 Дисциплина'!G17</f>
        <v>0.6</v>
      </c>
    </row>
    <row r="23" spans="1:5" x14ac:dyDescent="0.25">
      <c r="A23" s="115"/>
      <c r="B23" s="116"/>
      <c r="C23" s="116"/>
      <c r="D23" s="116"/>
      <c r="E23" s="117"/>
    </row>
    <row r="24" spans="1:5" s="9" customFormat="1" ht="20.25" customHeight="1" x14ac:dyDescent="0.3">
      <c r="A24" s="91" t="s">
        <v>152</v>
      </c>
      <c r="B24" s="91"/>
      <c r="C24" s="11" t="s">
        <v>16</v>
      </c>
      <c r="D24" s="112" t="str">
        <f>(IF(E16&gt;=90%,"Высокая",""))</f>
        <v/>
      </c>
      <c r="E24" s="112"/>
    </row>
    <row r="25" spans="1:5" s="9" customFormat="1" ht="18.75" customHeight="1" x14ac:dyDescent="0.3">
      <c r="A25" s="91"/>
      <c r="B25" s="91"/>
      <c r="C25" s="11" t="s">
        <v>17</v>
      </c>
      <c r="D25" s="112" t="str">
        <f>(IF(E16&gt;=80%,IF(E16&lt;=89.99%,"Средняя","")))</f>
        <v>Средняя</v>
      </c>
      <c r="E25" s="112"/>
    </row>
    <row r="26" spans="1:5" ht="18.75" x14ac:dyDescent="0.25">
      <c r="A26" s="91"/>
      <c r="B26" s="91"/>
      <c r="C26" s="11" t="s">
        <v>18</v>
      </c>
      <c r="D26" s="112" t="str">
        <f>(IF(E16&gt;=70%,IF(E16&lt;=79.99%,"Удовлетворительная","")))</f>
        <v/>
      </c>
      <c r="E26" s="112"/>
    </row>
    <row r="27" spans="1:5" ht="18.75" x14ac:dyDescent="0.25">
      <c r="A27" s="91"/>
      <c r="B27" s="91"/>
      <c r="C27" s="11" t="s">
        <v>19</v>
      </c>
      <c r="D27" s="112" t="str">
        <f>(IF(E16&lt;70%,"Неудовлетворительная",""))</f>
        <v/>
      </c>
      <c r="E27" s="112"/>
    </row>
  </sheetData>
  <mergeCells count="30">
    <mergeCell ref="A15:E15"/>
    <mergeCell ref="A23:E23"/>
    <mergeCell ref="A4:D4"/>
    <mergeCell ref="E4:E5"/>
    <mergeCell ref="A5:D5"/>
    <mergeCell ref="A16:D16"/>
    <mergeCell ref="E16:E17"/>
    <mergeCell ref="A17:D17"/>
    <mergeCell ref="A18:E18"/>
    <mergeCell ref="B19:D19"/>
    <mergeCell ref="B20:D20"/>
    <mergeCell ref="B21:D21"/>
    <mergeCell ref="B22:D22"/>
    <mergeCell ref="A1:E1"/>
    <mergeCell ref="A2:E2"/>
    <mergeCell ref="A6:E6"/>
    <mergeCell ref="D14:E14"/>
    <mergeCell ref="D12:E12"/>
    <mergeCell ref="D11:E11"/>
    <mergeCell ref="D13:E13"/>
    <mergeCell ref="A11:B14"/>
    <mergeCell ref="B7:D7"/>
    <mergeCell ref="B8:D8"/>
    <mergeCell ref="B9:D9"/>
    <mergeCell ref="A10:E10"/>
    <mergeCell ref="A24:B27"/>
    <mergeCell ref="D24:E24"/>
    <mergeCell ref="D25:E25"/>
    <mergeCell ref="D26:E26"/>
    <mergeCell ref="D27:E27"/>
  </mergeCells>
  <conditionalFormatting sqref="D11">
    <cfRule type="containsText" dxfId="11" priority="12" operator="containsText" text="Высокая">
      <formula>NOT(ISERROR(SEARCH("Высокая",D11)))</formula>
    </cfRule>
  </conditionalFormatting>
  <conditionalFormatting sqref="D12">
    <cfRule type="containsText" dxfId="10" priority="8" operator="containsText" text="ЛОЖЬ">
      <formula>NOT(ISERROR(SEARCH("ЛОЖЬ",D12)))</formula>
    </cfRule>
    <cfRule type="containsText" dxfId="9" priority="11" operator="containsText" text="Средняя">
      <formula>NOT(ISERROR(SEARCH("Средняя",D12)))</formula>
    </cfRule>
  </conditionalFormatting>
  <conditionalFormatting sqref="D14">
    <cfRule type="containsText" dxfId="8" priority="10" operator="containsText" text="Неудовлетворительная">
      <formula>NOT(ISERROR(SEARCH("Неудовлетворительная",D14)))</formula>
    </cfRule>
  </conditionalFormatting>
  <conditionalFormatting sqref="D13">
    <cfRule type="containsText" dxfId="7" priority="7" operator="containsText" text="ЛОЖЬ">
      <formula>NOT(ISERROR(SEARCH("ЛОЖЬ",D13)))</formula>
    </cfRule>
    <cfRule type="containsText" dxfId="6" priority="9" operator="containsText" text="Удовлетворительная">
      <formula>NOT(ISERROR(SEARCH("Удовлетворительная",D13)))</formula>
    </cfRule>
  </conditionalFormatting>
  <conditionalFormatting sqref="D24">
    <cfRule type="containsText" dxfId="5" priority="6" operator="containsText" text="Высокая">
      <formula>NOT(ISERROR(SEARCH("Высокая",D24)))</formula>
    </cfRule>
  </conditionalFormatting>
  <conditionalFormatting sqref="D25">
    <cfRule type="containsText" dxfId="4" priority="2" operator="containsText" text="ЛОЖЬ">
      <formula>NOT(ISERROR(SEARCH("ЛОЖЬ",D25)))</formula>
    </cfRule>
    <cfRule type="containsText" dxfId="3" priority="5" operator="containsText" text="Средняя">
      <formula>NOT(ISERROR(SEARCH("Средняя",D25)))</formula>
    </cfRule>
  </conditionalFormatting>
  <conditionalFormatting sqref="D27">
    <cfRule type="containsText" dxfId="2" priority="4" operator="containsText" text="Неудовлетворительная">
      <formula>NOT(ISERROR(SEARCH("Неудовлетворительная",D27)))</formula>
    </cfRule>
  </conditionalFormatting>
  <conditionalFormatting sqref="D26">
    <cfRule type="containsText" dxfId="1" priority="1" operator="containsText" text="ЛОЖЬ">
      <formula>NOT(ISERROR(SEARCH("ЛОЖЬ",D26)))</formula>
    </cfRule>
    <cfRule type="containsText" dxfId="0" priority="3" operator="containsText" text="Удовлетворительная">
      <formula>NOT(ISERROR(SEARCH("Удовлетворительная",D26)))</formula>
    </cfRule>
  </conditionalFormatting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Таблица 1.1 Показатели</vt:lpstr>
      <vt:lpstr>Таблица 1.2 Результаты</vt:lpstr>
      <vt:lpstr>Таблица 1.3 Расходы</vt:lpstr>
      <vt:lpstr>Таблица 2 Проектная часть</vt:lpstr>
      <vt:lpstr>Таблица 3 Субсидии</vt:lpstr>
      <vt:lpstr>Таблица 4 Дисциплина</vt:lpstr>
      <vt:lpstr>ЛистВыводы</vt:lpstr>
      <vt:lpstr>'Таблица 1.2 Результаты'!Заголовки_для_печати</vt:lpstr>
      <vt:lpstr>'Таблица 1.3 Расходы'!Заголовки_для_печати</vt:lpstr>
      <vt:lpstr>'Таблица 1.1 Показатели'!Область_печати</vt:lpstr>
      <vt:lpstr>'Таблица 1.2 Результаты'!Область_печати</vt:lpstr>
      <vt:lpstr>'Таблица 1.3 Расходы'!Область_печати</vt:lpstr>
      <vt:lpstr>'Таблица 2 Проектная часть'!Область_печати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Скрыпникова Марина Романовна</dc:creator>
  <cp:lastModifiedBy>Скрыпникова Марина Романовна</cp:lastModifiedBy>
  <cp:lastPrinted>2026-02-25T12:42:28Z</cp:lastPrinted>
  <dcterms:created xsi:type="dcterms:W3CDTF">2023-12-18T06:27:01Z</dcterms:created>
  <dcterms:modified xsi:type="dcterms:W3CDTF">2026-02-25T12:44:04Z</dcterms:modified>
</cp:coreProperties>
</file>