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ileserver\документы дгизо\Отдел реестра земель\Реестр муниципальной собственности\"/>
    </mc:Choice>
  </mc:AlternateContent>
  <bookViews>
    <workbookView xWindow="474645" yWindow="481695" windowWidth="11475" windowHeight="5445" tabRatio="303"/>
  </bookViews>
  <sheets>
    <sheet name="Лист1" sheetId="1" r:id="rId1"/>
    <sheet name="Лист2" sheetId="2" r:id="rId2"/>
    <sheet name="Лист3" sheetId="3" r:id="rId3"/>
  </sheets>
  <definedNames>
    <definedName name="_xlnm._FilterDatabase" localSheetId="0" hidden="1">Лист1!$A$1:$A$2606</definedName>
    <definedName name="_xlnm.Print_Area" localSheetId="0">Лист1!$A$1:$Q$1282</definedName>
  </definedNames>
  <calcPr calcId="152511"/>
</workbook>
</file>

<file path=xl/calcChain.xml><?xml version="1.0" encoding="utf-8"?>
<calcChain xmlns="http://schemas.openxmlformats.org/spreadsheetml/2006/main">
  <c r="N2637" i="1" l="1"/>
  <c r="N2638" i="1" s="1"/>
  <c r="N2639" i="1" s="1"/>
  <c r="N2640" i="1" s="1"/>
  <c r="N2641" i="1" s="1"/>
  <c r="N2642" i="1" s="1"/>
  <c r="N2643" i="1" s="1"/>
  <c r="N2644" i="1" s="1"/>
  <c r="N2645" i="1" s="1"/>
  <c r="N2646" i="1" s="1"/>
  <c r="N2636" i="1"/>
  <c r="N2633" i="1"/>
  <c r="N2634" i="1" s="1"/>
  <c r="N2635" i="1" s="1"/>
  <c r="N2627" i="1"/>
  <c r="N2628" i="1" s="1"/>
  <c r="N2629" i="1" s="1"/>
  <c r="N2630" i="1" s="1"/>
  <c r="N2631" i="1" s="1"/>
  <c r="N2632" i="1" s="1"/>
  <c r="N2626" i="1"/>
  <c r="N2616" i="1"/>
  <c r="N2621" i="1" s="1"/>
  <c r="N2622" i="1" s="1"/>
  <c r="N2623" i="1" s="1"/>
  <c r="N2624" i="1" s="1"/>
  <c r="N2625" i="1" s="1"/>
  <c r="N2605" i="1"/>
  <c r="N2606" i="1" s="1"/>
  <c r="N2607" i="1" s="1"/>
  <c r="N2608" i="1" s="1"/>
  <c r="N2609" i="1" s="1"/>
  <c r="N2610" i="1" s="1"/>
  <c r="N2611" i="1" s="1"/>
  <c r="N2612" i="1" s="1"/>
  <c r="N2614" i="1" s="1"/>
  <c r="F2606" i="1"/>
  <c r="D2606" i="1"/>
  <c r="D1233" i="1" l="1"/>
  <c r="N2604" i="1" l="1"/>
  <c r="N1352" i="1"/>
  <c r="D1351" i="1"/>
  <c r="D1803" i="1" l="1"/>
  <c r="D1598" i="1"/>
  <c r="F1350" i="1" l="1"/>
  <c r="D1350" i="1"/>
  <c r="D1583" i="1" l="1"/>
  <c r="F2593" i="1" l="1"/>
  <c r="D2593" i="1"/>
  <c r="D493" i="1" l="1"/>
  <c r="D494" i="1"/>
  <c r="D171" i="1" l="1"/>
  <c r="D155" i="1"/>
  <c r="D154" i="1"/>
  <c r="D143" i="1"/>
  <c r="D2559" i="1" l="1"/>
  <c r="D1609" i="1" l="1"/>
  <c r="D328" i="1" l="1"/>
  <c r="D378" i="1" l="1"/>
  <c r="D2527" i="1" l="1"/>
  <c r="D1605" i="1"/>
  <c r="D1589" i="1" l="1"/>
  <c r="D1794" i="1" l="1"/>
  <c r="D1186" i="1" l="1"/>
  <c r="D592" i="1" l="1"/>
  <c r="D455" i="1" l="1"/>
  <c r="F1346" i="1" l="1"/>
  <c r="F1341" i="1"/>
  <c r="F1333" i="1"/>
  <c r="F1285" i="1"/>
  <c r="F1282" i="1"/>
  <c r="D1216" i="1"/>
  <c r="F1207" i="1"/>
  <c r="F1089" i="1" l="1"/>
  <c r="F1085" i="1"/>
  <c r="F344" i="1" l="1"/>
  <c r="F154" i="1" l="1"/>
  <c r="F122" i="1" l="1"/>
  <c r="F86" i="1"/>
  <c r="D53" i="1" l="1"/>
  <c r="D41" i="1" l="1"/>
  <c r="D473" i="1" l="1"/>
  <c r="D1801" i="1"/>
  <c r="D1802" i="1"/>
  <c r="D469" i="1" l="1"/>
  <c r="D1573" i="1" l="1"/>
  <c r="D1353" i="1" l="1"/>
  <c r="D1651" i="1" l="1"/>
  <c r="D1726" i="1" l="1"/>
  <c r="D1687" i="1"/>
  <c r="D1686" i="1"/>
  <c r="D1649" i="1"/>
  <c r="D1616" i="1"/>
  <c r="D1615" i="1"/>
  <c r="D1614" i="1"/>
  <c r="D1613" i="1"/>
  <c r="D1486" i="1"/>
  <c r="D1483" i="1"/>
  <c r="D1482" i="1"/>
  <c r="D1416" i="1"/>
  <c r="D1394" i="1"/>
  <c r="D1346" i="1"/>
  <c r="D1341" i="1"/>
  <c r="D1333" i="1"/>
  <c r="D1305" i="1"/>
  <c r="D1285" i="1"/>
  <c r="D1282" i="1"/>
  <c r="D1277" i="1"/>
  <c r="D1248" i="1"/>
  <c r="D1207" i="1"/>
  <c r="D1132" i="1"/>
  <c r="D1130" i="1"/>
  <c r="D1089" i="1"/>
  <c r="D1086" i="1"/>
  <c r="D1085" i="1"/>
  <c r="D996" i="1"/>
  <c r="D982" i="1"/>
  <c r="A980" i="1"/>
  <c r="D960" i="1"/>
  <c r="D935" i="1"/>
  <c r="D934" i="1"/>
  <c r="D909" i="1"/>
  <c r="D904" i="1"/>
  <c r="D901" i="1"/>
  <c r="D825" i="1"/>
  <c r="D809" i="1"/>
  <c r="D789" i="1"/>
  <c r="D758" i="1"/>
  <c r="D696" i="1"/>
  <c r="D672" i="1"/>
  <c r="D638" i="1"/>
  <c r="D621" i="1"/>
  <c r="D564" i="1"/>
  <c r="D505" i="1"/>
  <c r="D504" i="1"/>
  <c r="D457" i="1"/>
  <c r="D456" i="1"/>
  <c r="D449" i="1"/>
  <c r="D438" i="1"/>
  <c r="D423" i="1"/>
  <c r="D416" i="1"/>
  <c r="D407" i="1"/>
  <c r="D394" i="1"/>
  <c r="D390" i="1"/>
  <c r="D374" i="1"/>
  <c r="D365" i="1"/>
  <c r="D344" i="1"/>
  <c r="A343" i="1"/>
  <c r="D302" i="1"/>
  <c r="D256" i="1"/>
  <c r="D134" i="1"/>
  <c r="D122" i="1"/>
  <c r="D104" i="1"/>
  <c r="D94" i="1"/>
  <c r="D90" i="1"/>
  <c r="D86" i="1"/>
  <c r="D38" i="1"/>
  <c r="D21" i="1"/>
  <c r="D15" i="1"/>
  <c r="N6" i="1"/>
  <c r="N7" i="1" s="1"/>
  <c r="N8" i="1" s="1"/>
  <c r="N9" i="1" s="1"/>
  <c r="N10" i="1" s="1"/>
  <c r="N11" i="1" s="1"/>
  <c r="N12" i="1" s="1"/>
  <c r="N13" i="1" s="1"/>
  <c r="N14" i="1" s="1"/>
  <c r="N15" i="1" s="1"/>
  <c r="N16" i="1" s="1"/>
  <c r="N17" i="1" s="1"/>
  <c r="N18" i="1" s="1"/>
  <c r="N19" i="1" s="1"/>
  <c r="N20" i="1" s="1"/>
  <c r="N21" i="1" s="1"/>
  <c r="N22" i="1" s="1"/>
  <c r="N23" i="1" s="1"/>
  <c r="N24" i="1" s="1"/>
  <c r="N25" i="1" s="1"/>
  <c r="N26" i="1" s="1"/>
  <c r="N27" i="1" s="1"/>
  <c r="N28" i="1" s="1"/>
  <c r="N29" i="1" s="1"/>
  <c r="N30" i="1" s="1"/>
  <c r="N31" i="1" s="1"/>
  <c r="N32" i="1" s="1"/>
  <c r="N33" i="1" s="1"/>
  <c r="N34" i="1" s="1"/>
  <c r="N35" i="1" s="1"/>
  <c r="N36" i="1" s="1"/>
  <c r="N37" i="1" s="1"/>
  <c r="N38" i="1" s="1"/>
  <c r="N39" i="1" s="1"/>
  <c r="N40" i="1" s="1"/>
  <c r="N41" i="1" s="1"/>
  <c r="N42" i="1" s="1"/>
  <c r="N43" i="1" s="1"/>
  <c r="N44" i="1" s="1"/>
  <c r="N45" i="1" s="1"/>
  <c r="N46" i="1" s="1"/>
  <c r="N47" i="1" s="1"/>
  <c r="N48" i="1" s="1"/>
  <c r="N49" i="1" s="1"/>
  <c r="N50" i="1" s="1"/>
  <c r="N51" i="1" s="1"/>
  <c r="N52" i="1" s="1"/>
  <c r="N53" i="1" s="1"/>
  <c r="N54" i="1" s="1"/>
  <c r="N55" i="1" l="1"/>
  <c r="N56" i="1" s="1"/>
  <c r="N57" i="1" s="1"/>
  <c r="N58" i="1" s="1"/>
  <c r="N59" i="1" s="1"/>
  <c r="N60" i="1" s="1"/>
  <c r="N61" i="1" s="1"/>
  <c r="N62" i="1" s="1"/>
  <c r="N63" i="1" s="1"/>
  <c r="N64" i="1" s="1"/>
  <c r="N65" i="1" s="1"/>
  <c r="N66" i="1" l="1"/>
  <c r="N67" i="1" s="1"/>
  <c r="N68" i="1" s="1"/>
  <c r="N69" i="1" s="1"/>
  <c r="N70" i="1" s="1"/>
  <c r="N71" i="1" s="1"/>
  <c r="N72" i="1" s="1"/>
  <c r="N73" i="1" s="1"/>
  <c r="N74" i="1" s="1"/>
  <c r="N75" i="1" s="1"/>
  <c r="N76" i="1" s="1"/>
  <c r="N77" i="1" s="1"/>
  <c r="N78" i="1" s="1"/>
  <c r="N79" i="1" s="1"/>
  <c r="N80" i="1" s="1"/>
  <c r="N81" i="1" s="1"/>
  <c r="N82" i="1" s="1"/>
  <c r="N83" i="1" s="1"/>
  <c r="N84" i="1" s="1"/>
  <c r="N85" i="1" s="1"/>
  <c r="N86" i="1" s="1"/>
  <c r="N87" i="1" s="1"/>
  <c r="N88" i="1" s="1"/>
  <c r="N89" i="1" s="1"/>
  <c r="N90" i="1" s="1"/>
  <c r="N91" i="1" s="1"/>
  <c r="N92" i="1" s="1"/>
  <c r="N93" i="1" s="1"/>
  <c r="N94" i="1" s="1"/>
  <c r="N95" i="1" s="1"/>
  <c r="N96" i="1" s="1"/>
  <c r="N97" i="1" s="1"/>
  <c r="N98" i="1" s="1"/>
  <c r="N99" i="1" s="1"/>
  <c r="N100" i="1" s="1"/>
  <c r="N101" i="1" s="1"/>
  <c r="N102" i="1" s="1"/>
  <c r="N103" i="1" s="1"/>
  <c r="N104" i="1" s="1"/>
  <c r="N105" i="1" s="1"/>
  <c r="N106" i="1" s="1"/>
  <c r="N107" i="1" s="1"/>
  <c r="N108" i="1" s="1"/>
  <c r="N109" i="1" s="1"/>
  <c r="N110" i="1" s="1"/>
  <c r="N111" i="1" s="1"/>
  <c r="N112" i="1" s="1"/>
  <c r="N113" i="1" s="1"/>
  <c r="N114" i="1" s="1"/>
  <c r="N115" i="1" s="1"/>
  <c r="N116" i="1" s="1"/>
  <c r="N117" i="1" s="1"/>
  <c r="N118" i="1" s="1"/>
  <c r="N119" i="1" s="1"/>
  <c r="N120" i="1" s="1"/>
  <c r="N121" i="1" s="1"/>
  <c r="N122" i="1" s="1"/>
  <c r="N123" i="1" s="1"/>
  <c r="N124" i="1" s="1"/>
  <c r="N125" i="1" s="1"/>
  <c r="N126" i="1" s="1"/>
  <c r="N127" i="1" s="1"/>
  <c r="N128" i="1" s="1"/>
  <c r="N129" i="1" s="1"/>
  <c r="N130" i="1" s="1"/>
  <c r="N131" i="1" s="1"/>
  <c r="N132" i="1" s="1"/>
  <c r="N133" i="1" s="1"/>
  <c r="N134" i="1" s="1"/>
  <c r="N135" i="1" s="1"/>
  <c r="N136" i="1" s="1"/>
  <c r="N137" i="1" s="1"/>
  <c r="N138" i="1" s="1"/>
  <c r="N139" i="1" s="1"/>
  <c r="N140" i="1" s="1"/>
  <c r="N141" i="1" s="1"/>
  <c r="N142" i="1" s="1"/>
  <c r="N143" i="1" l="1"/>
  <c r="N144" i="1" s="1"/>
  <c r="N145" i="1" s="1"/>
  <c r="N146" i="1" s="1"/>
  <c r="N147" i="1" s="1"/>
  <c r="N148" i="1" s="1"/>
  <c r="N149" i="1" s="1"/>
  <c r="N150" i="1" s="1"/>
  <c r="N151" i="1" s="1"/>
  <c r="N152" i="1" s="1"/>
  <c r="N153" i="1" s="1"/>
  <c r="N154" i="1" s="1"/>
  <c r="N155" i="1" s="1"/>
  <c r="N156" i="1" s="1"/>
  <c r="N157" i="1" s="1"/>
  <c r="N158" i="1" s="1"/>
  <c r="N159" i="1" s="1"/>
  <c r="N160" i="1" s="1"/>
  <c r="N161" i="1" s="1"/>
  <c r="N162" i="1" s="1"/>
  <c r="N163" i="1" s="1"/>
  <c r="N164" i="1" s="1"/>
  <c r="N165" i="1" s="1"/>
  <c r="N166" i="1" s="1"/>
  <c r="N167" i="1" s="1"/>
  <c r="N168" i="1" s="1"/>
  <c r="N169" i="1" s="1"/>
  <c r="N170" i="1" s="1"/>
  <c r="N171" i="1" s="1"/>
  <c r="N172" i="1" s="1"/>
  <c r="N173" i="1" s="1"/>
  <c r="N174" i="1" s="1"/>
  <c r="N175" i="1" s="1"/>
  <c r="N176" i="1" s="1"/>
  <c r="N177" i="1" s="1"/>
  <c r="N178" i="1" s="1"/>
  <c r="N179" i="1" s="1"/>
  <c r="N180" i="1" s="1"/>
  <c r="N181" i="1" s="1"/>
  <c r="N182" i="1" s="1"/>
  <c r="N183" i="1" s="1"/>
  <c r="N184" i="1" s="1"/>
  <c r="N185" i="1" s="1"/>
  <c r="N186" i="1" s="1"/>
  <c r="N187" i="1" s="1"/>
  <c r="N188" i="1" s="1"/>
  <c r="N189" i="1" s="1"/>
  <c r="N190" i="1" s="1"/>
  <c r="N191" i="1" s="1"/>
  <c r="N192" i="1" s="1"/>
  <c r="N193" i="1" s="1"/>
  <c r="N194" i="1" s="1"/>
  <c r="N195" i="1" s="1"/>
  <c r="N196" i="1" s="1"/>
  <c r="N197" i="1" s="1"/>
  <c r="N198" i="1" s="1"/>
  <c r="N199" i="1" s="1"/>
  <c r="N200" i="1" s="1"/>
  <c r="N201" i="1" s="1"/>
  <c r="N202" i="1" s="1"/>
  <c r="N203" i="1" s="1"/>
  <c r="N204" i="1" s="1"/>
  <c r="N205" i="1" s="1"/>
  <c r="N206" i="1" s="1"/>
  <c r="N207" i="1" s="1"/>
  <c r="N208" i="1" s="1"/>
  <c r="N209" i="1" s="1"/>
  <c r="N210" i="1" s="1"/>
  <c r="N211" i="1" s="1"/>
  <c r="N212" i="1" s="1"/>
  <c r="N213" i="1" l="1"/>
  <c r="N214" i="1" s="1"/>
  <c r="N215" i="1" s="1"/>
  <c r="N216" i="1" s="1"/>
  <c r="N217" i="1" s="1"/>
  <c r="N218" i="1" s="1"/>
  <c r="N219" i="1" s="1"/>
  <c r="N220" i="1" s="1"/>
  <c r="N221" i="1" s="1"/>
  <c r="N222" i="1" s="1"/>
  <c r="N223" i="1" s="1"/>
  <c r="N224" i="1" s="1"/>
  <c r="N225" i="1" s="1"/>
  <c r="N226" i="1" s="1"/>
  <c r="N227" i="1" s="1"/>
  <c r="N228" i="1" s="1"/>
  <c r="N229" i="1" s="1"/>
  <c r="N230" i="1" s="1"/>
  <c r="N231" i="1" s="1"/>
  <c r="N232" i="1" s="1"/>
  <c r="N233" i="1" s="1"/>
  <c r="N234" i="1" s="1"/>
  <c r="N235" i="1" s="1"/>
  <c r="N236" i="1" s="1"/>
  <c r="N237" i="1" s="1"/>
  <c r="N238" i="1" s="1"/>
  <c r="N239" i="1" s="1"/>
  <c r="N240" i="1" s="1"/>
  <c r="N241" i="1" s="1"/>
  <c r="N242" i="1" s="1"/>
  <c r="N243" i="1" s="1"/>
  <c r="N244" i="1" s="1"/>
  <c r="N245" i="1" s="1"/>
  <c r="N246" i="1" s="1"/>
  <c r="N247" i="1" s="1"/>
  <c r="N248" i="1" s="1"/>
  <c r="N249" i="1" s="1"/>
  <c r="N250" i="1" s="1"/>
  <c r="N251" i="1" s="1"/>
  <c r="N252" i="1" s="1"/>
  <c r="N253" i="1" s="1"/>
  <c r="N254" i="1" s="1"/>
  <c r="N255" i="1" s="1"/>
  <c r="N256" i="1" s="1"/>
  <c r="N257" i="1" s="1"/>
  <c r="N258" i="1" s="1"/>
  <c r="N259" i="1" s="1"/>
  <c r="N260" i="1" s="1"/>
  <c r="N261" i="1" s="1"/>
  <c r="N262" i="1" s="1"/>
  <c r="N263" i="1" s="1"/>
  <c r="N264" i="1" s="1"/>
  <c r="N265" i="1" s="1"/>
  <c r="N266" i="1" s="1"/>
  <c r="N267" i="1" s="1"/>
  <c r="N268" i="1" s="1"/>
  <c r="N269" i="1" s="1"/>
  <c r="N270" i="1" s="1"/>
  <c r="N271" i="1" s="1"/>
  <c r="N272" i="1" s="1"/>
  <c r="N273" i="1" s="1"/>
  <c r="N274" i="1" s="1"/>
  <c r="N275" i="1" s="1"/>
  <c r="N276" i="1" s="1"/>
  <c r="N277" i="1" s="1"/>
  <c r="N278" i="1" s="1"/>
  <c r="N279" i="1" s="1"/>
  <c r="N280" i="1" s="1"/>
  <c r="N281" i="1" s="1"/>
  <c r="N282" i="1" s="1"/>
  <c r="N283" i="1" s="1"/>
  <c r="N284" i="1" s="1"/>
  <c r="N285" i="1" s="1"/>
  <c r="N286" i="1" s="1"/>
  <c r="N287" i="1" s="1"/>
  <c r="N288" i="1" s="1"/>
  <c r="N289" i="1" s="1"/>
  <c r="N290" i="1" s="1"/>
  <c r="N291" i="1" s="1"/>
  <c r="N292" i="1" s="1"/>
  <c r="N293" i="1" s="1"/>
  <c r="N294" i="1" s="1"/>
  <c r="N295" i="1" s="1"/>
  <c r="N296" i="1" s="1"/>
  <c r="N297" i="1" s="1"/>
  <c r="N298" i="1" s="1"/>
  <c r="N299" i="1" s="1"/>
  <c r="N300" i="1" s="1"/>
  <c r="N301" i="1" s="1"/>
  <c r="N302" i="1" s="1"/>
  <c r="N303" i="1" s="1"/>
  <c r="N304" i="1" s="1"/>
  <c r="N305" i="1" s="1"/>
  <c r="N306" i="1" s="1"/>
  <c r="N307" i="1" s="1"/>
  <c r="N308" i="1" s="1"/>
  <c r="N309" i="1" s="1"/>
  <c r="N310" i="1" s="1"/>
  <c r="N311" i="1" s="1"/>
  <c r="N312" i="1" s="1"/>
  <c r="N313" i="1" s="1"/>
  <c r="N314" i="1" s="1"/>
  <c r="N315" i="1" s="1"/>
  <c r="N316" i="1" s="1"/>
  <c r="N317" i="1" s="1"/>
  <c r="N318" i="1" s="1"/>
  <c r="N319" i="1" s="1"/>
  <c r="N320" i="1" s="1"/>
  <c r="N321" i="1" s="1"/>
  <c r="N322" i="1" s="1"/>
  <c r="N323" i="1" s="1"/>
  <c r="N324" i="1" s="1"/>
  <c r="N325" i="1" s="1"/>
  <c r="N326" i="1" s="1"/>
  <c r="N327" i="1" s="1"/>
  <c r="N328" i="1" s="1"/>
  <c r="N329" i="1" s="1"/>
  <c r="N330" i="1" s="1"/>
  <c r="N331" i="1" s="1"/>
  <c r="N332" i="1" s="1"/>
  <c r="N333" i="1" s="1"/>
  <c r="N334" i="1" s="1"/>
  <c r="N335" i="1" s="1"/>
  <c r="N336" i="1" s="1"/>
  <c r="N337" i="1" s="1"/>
  <c r="N338" i="1" s="1"/>
  <c r="N339" i="1" s="1"/>
  <c r="N340" i="1" s="1"/>
  <c r="N341" i="1" s="1"/>
  <c r="N342" i="1" s="1"/>
  <c r="N343" i="1" s="1"/>
  <c r="N344" i="1" s="1"/>
  <c r="N345" i="1" s="1"/>
  <c r="N346" i="1" s="1"/>
  <c r="N347" i="1" s="1"/>
  <c r="N348" i="1" s="1"/>
  <c r="N349" i="1" s="1"/>
  <c r="N350" i="1" s="1"/>
  <c r="N351" i="1" s="1"/>
  <c r="N352" i="1" s="1"/>
  <c r="N353" i="1" s="1"/>
  <c r="N354" i="1" s="1"/>
  <c r="N355" i="1" s="1"/>
  <c r="N356" i="1" s="1"/>
  <c r="N357" i="1" s="1"/>
  <c r="N358" i="1" s="1"/>
  <c r="N359" i="1" s="1"/>
  <c r="N360" i="1" s="1"/>
  <c r="N361" i="1" s="1"/>
  <c r="N362" i="1" s="1"/>
  <c r="N363" i="1" s="1"/>
  <c r="N364" i="1" s="1"/>
  <c r="N365" i="1" s="1"/>
  <c r="N366" i="1" s="1"/>
  <c r="N367" i="1" s="1"/>
  <c r="N368" i="1" s="1"/>
  <c r="N369" i="1" s="1"/>
  <c r="N370" i="1" s="1"/>
  <c r="N371" i="1" s="1"/>
  <c r="N372" i="1" s="1"/>
  <c r="N373" i="1" s="1"/>
  <c r="N374" i="1" s="1"/>
  <c r="N375" i="1" s="1"/>
  <c r="N376" i="1" s="1"/>
  <c r="N377" i="1" s="1"/>
  <c r="N378" i="1" s="1"/>
  <c r="N379" i="1" s="1"/>
  <c r="N380" i="1" s="1"/>
  <c r="N381" i="1" s="1"/>
  <c r="N382" i="1" s="1"/>
  <c r="N383" i="1" s="1"/>
  <c r="N384" i="1" s="1"/>
  <c r="N385" i="1" s="1"/>
  <c r="N386" i="1" s="1"/>
  <c r="N387" i="1" s="1"/>
  <c r="N388" i="1" s="1"/>
  <c r="N389" i="1" s="1"/>
  <c r="N390" i="1" s="1"/>
  <c r="N391" i="1" s="1"/>
  <c r="N392" i="1" s="1"/>
  <c r="N393" i="1" s="1"/>
  <c r="N394" i="1" s="1"/>
  <c r="N395" i="1" s="1"/>
  <c r="N396" i="1" s="1"/>
  <c r="N397" i="1" s="1"/>
  <c r="N398" i="1" s="1"/>
  <c r="N399" i="1" s="1"/>
  <c r="N400" i="1" s="1"/>
  <c r="N401" i="1" s="1"/>
  <c r="N402" i="1" l="1"/>
  <c r="N403" i="1" s="1"/>
  <c r="N404" i="1" s="1"/>
  <c r="N405" i="1" s="1"/>
  <c r="N406" i="1" s="1"/>
  <c r="N407" i="1" l="1"/>
  <c r="N408" i="1" s="1"/>
  <c r="N409" i="1" s="1"/>
  <c r="N410" i="1" s="1"/>
  <c r="N411" i="1" s="1"/>
  <c r="N412" i="1" s="1"/>
  <c r="N413" i="1" s="1"/>
  <c r="N414" i="1" s="1"/>
  <c r="N415" i="1" s="1"/>
  <c r="N416" i="1" s="1"/>
  <c r="N417" i="1" s="1"/>
  <c r="N418" i="1" s="1"/>
  <c r="N419" i="1" s="1"/>
  <c r="N420" i="1" s="1"/>
  <c r="N421" i="1" s="1"/>
  <c r="N422" i="1" s="1"/>
  <c r="N423" i="1" s="1"/>
  <c r="N424" i="1" s="1"/>
  <c r="N425" i="1" s="1"/>
  <c r="N426" i="1" s="1"/>
  <c r="N427" i="1" s="1"/>
  <c r="N428" i="1" s="1"/>
  <c r="N429" i="1" s="1"/>
  <c r="N430" i="1" s="1"/>
  <c r="N431" i="1" s="1"/>
  <c r="N432" i="1" s="1"/>
  <c r="N433" i="1" s="1"/>
  <c r="N434" i="1" s="1"/>
  <c r="N435" i="1" s="1"/>
  <c r="N436" i="1" s="1"/>
  <c r="N437" i="1" s="1"/>
  <c r="N438" i="1" s="1"/>
  <c r="N439" i="1" s="1"/>
  <c r="N440" i="1" s="1"/>
  <c r="N441" i="1" s="1"/>
  <c r="N442" i="1" s="1"/>
  <c r="N443" i="1" s="1"/>
  <c r="N444" i="1" s="1"/>
  <c r="N445" i="1" s="1"/>
  <c r="N446" i="1" s="1"/>
  <c r="N447" i="1" s="1"/>
  <c r="N448" i="1" s="1"/>
  <c r="N449" i="1" s="1"/>
  <c r="N450" i="1" s="1"/>
  <c r="N451" i="1" s="1"/>
  <c r="N452" i="1" s="1"/>
  <c r="N453" i="1" s="1"/>
  <c r="N454" i="1" s="1"/>
  <c r="N455" i="1" s="1"/>
  <c r="N456" i="1" s="1"/>
  <c r="N457" i="1" s="1"/>
  <c r="N458" i="1" s="1"/>
  <c r="N459" i="1" s="1"/>
  <c r="N460" i="1" s="1"/>
  <c r="N461" i="1" s="1"/>
  <c r="N462" i="1" s="1"/>
  <c r="N463" i="1" s="1"/>
  <c r="N464" i="1" s="1"/>
  <c r="N465" i="1" s="1"/>
  <c r="N466" i="1" s="1"/>
  <c r="N467" i="1" s="1"/>
  <c r="N468" i="1" s="1"/>
  <c r="N469" i="1" s="1"/>
  <c r="N470" i="1" s="1"/>
  <c r="N471" i="1" s="1"/>
  <c r="N472" i="1" s="1"/>
  <c r="N473" i="1" s="1"/>
  <c r="N474" i="1" s="1"/>
  <c r="N475" i="1" s="1"/>
  <c r="N476" i="1" s="1"/>
  <c r="N477" i="1" l="1"/>
  <c r="N478" i="1" s="1"/>
  <c r="N479" i="1" s="1"/>
  <c r="N480" i="1" s="1"/>
  <c r="N481" i="1" s="1"/>
  <c r="N482" i="1" s="1"/>
  <c r="N483" i="1" s="1"/>
  <c r="N484" i="1" s="1"/>
  <c r="N485" i="1" s="1"/>
  <c r="N486" i="1" s="1"/>
  <c r="N487" i="1" s="1"/>
  <c r="N488" i="1" s="1"/>
  <c r="N489" i="1" s="1"/>
  <c r="N490" i="1" s="1"/>
  <c r="N491" i="1" s="1"/>
  <c r="N492" i="1" s="1"/>
  <c r="N493" i="1" s="1"/>
  <c r="N494" i="1" s="1"/>
  <c r="N495" i="1" s="1"/>
  <c r="N496" i="1" s="1"/>
  <c r="N497" i="1" s="1"/>
  <c r="N498" i="1" s="1"/>
  <c r="N499" i="1" s="1"/>
  <c r="N500" i="1" s="1"/>
  <c r="N501" i="1" s="1"/>
  <c r="N502" i="1" s="1"/>
  <c r="N503" i="1" s="1"/>
  <c r="N504" i="1" s="1"/>
  <c r="N505" i="1" s="1"/>
  <c r="N506" i="1" s="1"/>
  <c r="N507" i="1" s="1"/>
  <c r="N508" i="1" s="1"/>
  <c r="N509" i="1" s="1"/>
  <c r="N510" i="1" s="1"/>
  <c r="N511" i="1" s="1"/>
  <c r="N512" i="1" s="1"/>
  <c r="N513" i="1" s="1"/>
  <c r="N514" i="1" s="1"/>
  <c r="N515" i="1" s="1"/>
  <c r="N516" i="1" s="1"/>
  <c r="N517" i="1" s="1"/>
  <c r="N518" i="1" s="1"/>
  <c r="N519" i="1" s="1"/>
  <c r="N520" i="1" s="1"/>
  <c r="N521" i="1" s="1"/>
  <c r="N522" i="1" s="1"/>
  <c r="N523" i="1" s="1"/>
  <c r="N524" i="1" s="1"/>
  <c r="N525" i="1" s="1"/>
  <c r="N526" i="1" s="1"/>
  <c r="N527" i="1" s="1"/>
  <c r="N528" i="1" s="1"/>
  <c r="N529" i="1" s="1"/>
  <c r="N530" i="1" s="1"/>
  <c r="N531" i="1" l="1"/>
  <c r="N532" i="1" s="1"/>
  <c r="N533" i="1" s="1"/>
  <c r="N534" i="1" s="1"/>
  <c r="N535" i="1" s="1"/>
  <c r="N536" i="1" s="1"/>
  <c r="N537" i="1" s="1"/>
  <c r="N538" i="1" s="1"/>
  <c r="N539" i="1" s="1"/>
  <c r="N540" i="1" s="1"/>
  <c r="N541" i="1" s="1"/>
  <c r="N542" i="1" s="1"/>
  <c r="N543" i="1" s="1"/>
  <c r="N544" i="1" s="1"/>
  <c r="N545" i="1" s="1"/>
  <c r="N546" i="1" s="1"/>
  <c r="N547" i="1" s="1"/>
  <c r="N548" i="1" s="1"/>
  <c r="N549" i="1" s="1"/>
  <c r="N550" i="1" s="1"/>
  <c r="N551" i="1" s="1"/>
  <c r="N552" i="1" s="1"/>
  <c r="N553" i="1" s="1"/>
  <c r="N554" i="1" s="1"/>
  <c r="N555" i="1" s="1"/>
  <c r="N556" i="1" s="1"/>
  <c r="N557" i="1" s="1"/>
  <c r="N558" i="1" s="1"/>
  <c r="N559" i="1" s="1"/>
  <c r="N560" i="1" s="1"/>
  <c r="N561" i="1" s="1"/>
  <c r="N562" i="1" s="1"/>
  <c r="N563" i="1" s="1"/>
  <c r="N564" i="1" s="1"/>
  <c r="N565" i="1" s="1"/>
  <c r="N566" i="1" s="1"/>
  <c r="N567" i="1" s="1"/>
  <c r="N568" i="1" s="1"/>
  <c r="N569" i="1" s="1"/>
  <c r="N570" i="1" s="1"/>
  <c r="N571" i="1" s="1"/>
  <c r="N572" i="1" s="1"/>
  <c r="N573" i="1" s="1"/>
  <c r="N574" i="1" s="1"/>
  <c r="N575" i="1" s="1"/>
  <c r="N576" i="1" s="1"/>
  <c r="N577" i="1" s="1"/>
  <c r="N578" i="1" s="1"/>
  <c r="N579" i="1" s="1"/>
  <c r="N580" i="1" s="1"/>
  <c r="N581" i="1" s="1"/>
  <c r="N582" i="1" s="1"/>
  <c r="N583" i="1" s="1"/>
  <c r="N584" i="1" s="1"/>
  <c r="N585" i="1" s="1"/>
  <c r="N586" i="1" s="1"/>
  <c r="N587" i="1" s="1"/>
  <c r="N588" i="1" s="1"/>
  <c r="N589" i="1" s="1"/>
  <c r="N590" i="1" s="1"/>
  <c r="N591" i="1" s="1"/>
  <c r="N592" i="1" s="1"/>
  <c r="N593" i="1" s="1"/>
  <c r="N594" i="1" s="1"/>
  <c r="N595" i="1" s="1"/>
  <c r="N596" i="1" s="1"/>
  <c r="N597" i="1" s="1"/>
  <c r="N598" i="1" s="1"/>
  <c r="N599" i="1" s="1"/>
  <c r="N600" i="1" s="1"/>
  <c r="N601" i="1" s="1"/>
  <c r="N602" i="1" s="1"/>
  <c r="N603" i="1" s="1"/>
  <c r="N604" i="1" s="1"/>
  <c r="N605" i="1" s="1"/>
  <c r="N606" i="1" s="1"/>
  <c r="N607" i="1" s="1"/>
  <c r="N608" i="1" s="1"/>
  <c r="N609" i="1" s="1"/>
  <c r="N610" i="1" s="1"/>
  <c r="N611" i="1" s="1"/>
  <c r="N612" i="1" s="1"/>
  <c r="N613" i="1" s="1"/>
  <c r="N614" i="1" s="1"/>
  <c r="N615" i="1" s="1"/>
  <c r="N616" i="1" s="1"/>
  <c r="N617" i="1" s="1"/>
  <c r="N618" i="1" s="1"/>
  <c r="N619" i="1" s="1"/>
  <c r="N620" i="1" s="1"/>
  <c r="N621" i="1" s="1"/>
  <c r="N622" i="1" s="1"/>
  <c r="N623" i="1" s="1"/>
  <c r="N624" i="1" s="1"/>
  <c r="N625" i="1" s="1"/>
  <c r="N626" i="1" s="1"/>
  <c r="N627" i="1" s="1"/>
  <c r="N628" i="1" s="1"/>
  <c r="N629" i="1" s="1"/>
  <c r="N630" i="1" s="1"/>
  <c r="N631" i="1" s="1"/>
  <c r="N632" i="1" s="1"/>
  <c r="N633" i="1" s="1"/>
  <c r="N634" i="1" s="1"/>
  <c r="N635" i="1" s="1"/>
  <c r="N636" i="1" s="1"/>
  <c r="N637" i="1" s="1"/>
  <c r="N638" i="1" s="1"/>
  <c r="N639" i="1" s="1"/>
  <c r="N640" i="1" s="1"/>
  <c r="N641" i="1" s="1"/>
  <c r="N642" i="1" s="1"/>
  <c r="N643" i="1" s="1"/>
  <c r="N644" i="1" s="1"/>
  <c r="N645" i="1" s="1"/>
  <c r="N646" i="1" s="1"/>
  <c r="N647" i="1" s="1"/>
  <c r="N648" i="1" s="1"/>
  <c r="N649" i="1" s="1"/>
  <c r="N650" i="1" s="1"/>
  <c r="N651" i="1" s="1"/>
  <c r="N652" i="1" s="1"/>
  <c r="N653" i="1" s="1"/>
  <c r="N654" i="1" s="1"/>
  <c r="N655" i="1" s="1"/>
  <c r="N656" i="1" s="1"/>
  <c r="N657" i="1" s="1"/>
  <c r="N658" i="1" s="1"/>
  <c r="N659" i="1" s="1"/>
  <c r="N660" i="1" s="1"/>
  <c r="N661" i="1" s="1"/>
  <c r="N662" i="1" s="1"/>
  <c r="N663" i="1" s="1"/>
  <c r="N664" i="1" s="1"/>
  <c r="N665" i="1" s="1"/>
  <c r="N666" i="1" s="1"/>
  <c r="N667" i="1" s="1"/>
  <c r="N668" i="1" s="1"/>
  <c r="N669" i="1" s="1"/>
  <c r="N670" i="1" s="1"/>
  <c r="N671" i="1" s="1"/>
  <c r="N672" i="1" s="1"/>
  <c r="N673" i="1" s="1"/>
  <c r="N674" i="1" l="1"/>
  <c r="N675" i="1" s="1"/>
  <c r="N676" i="1" s="1"/>
  <c r="N677" i="1" s="1"/>
  <c r="N678" i="1" s="1"/>
  <c r="N679" i="1" s="1"/>
  <c r="N680" i="1" s="1"/>
  <c r="N681" i="1" s="1"/>
  <c r="N682" i="1" s="1"/>
  <c r="N683" i="1" s="1"/>
  <c r="N684" i="1" s="1"/>
  <c r="N685" i="1" s="1"/>
  <c r="N686" i="1" s="1"/>
  <c r="N687" i="1" s="1"/>
  <c r="N688" i="1" s="1"/>
  <c r="N689" i="1" s="1"/>
  <c r="N690" i="1" s="1"/>
  <c r="N691" i="1" s="1"/>
  <c r="N692" i="1" s="1"/>
  <c r="N693" i="1" s="1"/>
  <c r="N694" i="1" s="1"/>
  <c r="N695" i="1" s="1"/>
  <c r="N696" i="1" s="1"/>
  <c r="N697" i="1" s="1"/>
  <c r="N698" i="1" s="1"/>
  <c r="N699" i="1" s="1"/>
  <c r="N700" i="1" s="1"/>
  <c r="N701" i="1" s="1"/>
  <c r="N702" i="1" s="1"/>
  <c r="N703" i="1" s="1"/>
  <c r="N704" i="1" s="1"/>
  <c r="N705" i="1" s="1"/>
  <c r="N706" i="1" s="1"/>
  <c r="N707" i="1" s="1"/>
  <c r="N708" i="1" s="1"/>
  <c r="N709" i="1" s="1"/>
  <c r="N710" i="1" s="1"/>
  <c r="N711" i="1" s="1"/>
  <c r="N712" i="1" s="1"/>
  <c r="N713" i="1" s="1"/>
  <c r="N714" i="1" s="1"/>
  <c r="N715" i="1" s="1"/>
  <c r="N716" i="1" s="1"/>
  <c r="N717" i="1" s="1"/>
  <c r="N718" i="1" s="1"/>
  <c r="N719" i="1" s="1"/>
  <c r="N720" i="1" s="1"/>
  <c r="N721" i="1" s="1"/>
  <c r="N722" i="1" s="1"/>
  <c r="N723" i="1" s="1"/>
  <c r="N724" i="1" s="1"/>
  <c r="N725" i="1" s="1"/>
  <c r="N726" i="1" s="1"/>
  <c r="N727" i="1" s="1"/>
  <c r="N728" i="1" s="1"/>
  <c r="N729" i="1" s="1"/>
  <c r="N730" i="1" s="1"/>
  <c r="N731" i="1" s="1"/>
  <c r="N732" i="1" s="1"/>
  <c r="N733" i="1" s="1"/>
  <c r="N734" i="1" s="1"/>
  <c r="N735" i="1" s="1"/>
  <c r="N736" i="1" s="1"/>
  <c r="N737" i="1" s="1"/>
  <c r="N738" i="1" s="1"/>
  <c r="N739" i="1" s="1"/>
  <c r="N740" i="1" s="1"/>
  <c r="N741" i="1" s="1"/>
  <c r="N742" i="1" s="1"/>
  <c r="N743" i="1" s="1"/>
  <c r="N744" i="1" s="1"/>
  <c r="N745" i="1" s="1"/>
  <c r="N746" i="1" s="1"/>
  <c r="N747" i="1" s="1"/>
  <c r="N748" i="1" s="1"/>
  <c r="N749" i="1" s="1"/>
  <c r="N750" i="1" s="1"/>
  <c r="N751" i="1" s="1"/>
  <c r="N752" i="1" s="1"/>
  <c r="N753" i="1" s="1"/>
  <c r="N754" i="1" s="1"/>
  <c r="N755" i="1" s="1"/>
  <c r="N756" i="1" s="1"/>
  <c r="N757" i="1" s="1"/>
  <c r="N758" i="1" s="1"/>
  <c r="N759" i="1" s="1"/>
  <c r="N760" i="1" s="1"/>
  <c r="N761" i="1" s="1"/>
  <c r="N762" i="1" s="1"/>
  <c r="N763" i="1" s="1"/>
  <c r="N764" i="1" s="1"/>
  <c r="N765" i="1" s="1"/>
  <c r="N766" i="1" s="1"/>
  <c r="N767" i="1" s="1"/>
  <c r="N768" i="1" s="1"/>
  <c r="N769" i="1" s="1"/>
  <c r="N770" i="1" s="1"/>
  <c r="N771" i="1" s="1"/>
  <c r="N772" i="1" s="1"/>
  <c r="N773" i="1" s="1"/>
  <c r="N774" i="1" s="1"/>
  <c r="N775" i="1" s="1"/>
  <c r="N776" i="1" s="1"/>
  <c r="N777" i="1" s="1"/>
  <c r="N778" i="1" s="1"/>
  <c r="N779" i="1" s="1"/>
  <c r="N780" i="1" s="1"/>
  <c r="N781" i="1" s="1"/>
  <c r="N782" i="1" s="1"/>
  <c r="N783" i="1" s="1"/>
  <c r="N784" i="1" s="1"/>
  <c r="N785" i="1" s="1"/>
  <c r="N786" i="1" s="1"/>
  <c r="N787" i="1" s="1"/>
  <c r="N788" i="1" s="1"/>
  <c r="N789" i="1" s="1"/>
  <c r="N790" i="1" s="1"/>
  <c r="N791" i="1" s="1"/>
  <c r="N792" i="1" s="1"/>
  <c r="N793" i="1" s="1"/>
  <c r="N794" i="1" s="1"/>
  <c r="N795" i="1" s="1"/>
  <c r="N796" i="1" s="1"/>
  <c r="N797" i="1" s="1"/>
  <c r="N798" i="1" s="1"/>
  <c r="N799" i="1" s="1"/>
  <c r="N800" i="1" s="1"/>
  <c r="N801" i="1" s="1"/>
  <c r="N802" i="1" s="1"/>
  <c r="N803" i="1" s="1"/>
  <c r="N804" i="1" s="1"/>
  <c r="N805" i="1" s="1"/>
  <c r="N806" i="1" s="1"/>
  <c r="N807" i="1" s="1"/>
  <c r="N808" i="1" s="1"/>
  <c r="N809" i="1" s="1"/>
  <c r="N810" i="1" s="1"/>
  <c r="N811" i="1" s="1"/>
  <c r="N812" i="1" s="1"/>
  <c r="N813" i="1" s="1"/>
  <c r="N814" i="1" s="1"/>
  <c r="N815" i="1" s="1"/>
  <c r="N816" i="1" s="1"/>
  <c r="N817" i="1" s="1"/>
  <c r="N818" i="1" s="1"/>
  <c r="N819" i="1" s="1"/>
  <c r="N820" i="1" s="1"/>
  <c r="N821" i="1" s="1"/>
  <c r="N822" i="1" s="1"/>
  <c r="N823" i="1" s="1"/>
  <c r="N824" i="1" s="1"/>
  <c r="N825" i="1" s="1"/>
  <c r="N826" i="1" s="1"/>
  <c r="N827" i="1" s="1"/>
  <c r="N828" i="1" s="1"/>
  <c r="N829" i="1" s="1"/>
  <c r="N830" i="1" s="1"/>
  <c r="N831" i="1" s="1"/>
  <c r="N832" i="1" s="1"/>
  <c r="N833" i="1" s="1"/>
  <c r="N834" i="1" s="1"/>
  <c r="N835" i="1" s="1"/>
  <c r="N836" i="1" s="1"/>
  <c r="N837" i="1" s="1"/>
  <c r="N838" i="1" s="1"/>
  <c r="N839" i="1" s="1"/>
  <c r="N840" i="1" s="1"/>
  <c r="N841" i="1" s="1"/>
  <c r="N842" i="1" s="1"/>
  <c r="N843" i="1" s="1"/>
  <c r="N844" i="1" s="1"/>
  <c r="N845" i="1" s="1"/>
  <c r="N846" i="1" s="1"/>
  <c r="N847" i="1" s="1"/>
  <c r="N848" i="1" s="1"/>
  <c r="N849" i="1" s="1"/>
  <c r="N850" i="1" s="1"/>
  <c r="N851" i="1" s="1"/>
  <c r="N852" i="1" s="1"/>
  <c r="N853" i="1" s="1"/>
  <c r="N854" i="1" s="1"/>
  <c r="N855" i="1" s="1"/>
  <c r="N856" i="1" s="1"/>
  <c r="N857" i="1" s="1"/>
  <c r="N858" i="1" s="1"/>
  <c r="N859" i="1" s="1"/>
  <c r="N860" i="1" s="1"/>
  <c r="N861" i="1" s="1"/>
  <c r="N862" i="1" s="1"/>
  <c r="N863" i="1" s="1"/>
  <c r="N864" i="1" s="1"/>
  <c r="N865" i="1" s="1"/>
  <c r="N866" i="1" s="1"/>
  <c r="N867" i="1" s="1"/>
  <c r="N868" i="1" s="1"/>
  <c r="N869" i="1" s="1"/>
  <c r="N870" i="1" s="1"/>
  <c r="N871" i="1" s="1"/>
  <c r="N872" i="1" s="1"/>
  <c r="N873" i="1" s="1"/>
  <c r="N874" i="1" s="1"/>
  <c r="N875" i="1" s="1"/>
  <c r="N876" i="1" s="1"/>
  <c r="N877" i="1" s="1"/>
  <c r="N878" i="1" s="1"/>
  <c r="N879" i="1" s="1"/>
  <c r="N880" i="1" s="1"/>
  <c r="N881" i="1" s="1"/>
  <c r="N882" i="1" s="1"/>
  <c r="N883" i="1" s="1"/>
  <c r="N884" i="1" s="1"/>
  <c r="N885" i="1" s="1"/>
  <c r="N886" i="1" s="1"/>
  <c r="N887" i="1" s="1"/>
  <c r="N888" i="1" s="1"/>
  <c r="N889" i="1" s="1"/>
  <c r="N890" i="1" s="1"/>
  <c r="N891" i="1" s="1"/>
  <c r="N892" i="1" s="1"/>
  <c r="N893" i="1" s="1"/>
  <c r="N894" i="1" s="1"/>
  <c r="N895" i="1" s="1"/>
  <c r="N896" i="1" s="1"/>
  <c r="N897" i="1" s="1"/>
  <c r="N898" i="1" s="1"/>
  <c r="N899" i="1" s="1"/>
  <c r="N900" i="1" s="1"/>
  <c r="N901" i="1" s="1"/>
  <c r="N902" i="1" s="1"/>
  <c r="N903" i="1" s="1"/>
  <c r="N904" i="1" s="1"/>
  <c r="N905" i="1" s="1"/>
  <c r="N906" i="1" s="1"/>
  <c r="N907" i="1" s="1"/>
  <c r="N908" i="1" s="1"/>
  <c r="N909" i="1" s="1"/>
  <c r="N910" i="1" s="1"/>
  <c r="N911" i="1" s="1"/>
  <c r="N912" i="1" s="1"/>
  <c r="N913" i="1" s="1"/>
  <c r="N914" i="1" s="1"/>
  <c r="N915" i="1" s="1"/>
  <c r="N916" i="1" s="1"/>
  <c r="N917" i="1" s="1"/>
  <c r="N918" i="1" s="1"/>
  <c r="N919" i="1" s="1"/>
  <c r="N920" i="1" s="1"/>
  <c r="N921" i="1" s="1"/>
  <c r="N922" i="1" s="1"/>
  <c r="N923" i="1" s="1"/>
  <c r="N924" i="1" s="1"/>
  <c r="N925" i="1" s="1"/>
  <c r="N926" i="1" s="1"/>
  <c r="N927" i="1" s="1"/>
  <c r="N928" i="1" s="1"/>
  <c r="N929" i="1" s="1"/>
  <c r="N930" i="1" s="1"/>
  <c r="N931" i="1" s="1"/>
  <c r="N932" i="1" s="1"/>
  <c r="N933" i="1" s="1"/>
  <c r="N934" i="1" s="1"/>
  <c r="N935" i="1" s="1"/>
  <c r="N936" i="1" s="1"/>
  <c r="N937" i="1" s="1"/>
  <c r="N938" i="1" s="1"/>
  <c r="N939" i="1" s="1"/>
  <c r="N940" i="1" s="1"/>
  <c r="N941" i="1" s="1"/>
  <c r="N942" i="1" s="1"/>
  <c r="N943" i="1" s="1"/>
  <c r="N944" i="1" s="1"/>
  <c r="N945" i="1" s="1"/>
  <c r="N946" i="1" s="1"/>
  <c r="N947" i="1" s="1"/>
  <c r="N948" i="1" s="1"/>
  <c r="N949" i="1" s="1"/>
  <c r="N950" i="1" s="1"/>
  <c r="N951" i="1" s="1"/>
  <c r="N952" i="1" s="1"/>
  <c r="N953" i="1" s="1"/>
  <c r="N954" i="1" s="1"/>
  <c r="N955" i="1" s="1"/>
  <c r="N956" i="1" s="1"/>
  <c r="N957" i="1" s="1"/>
  <c r="N958" i="1" s="1"/>
  <c r="N959" i="1" s="1"/>
  <c r="N960" i="1" s="1"/>
  <c r="N961" i="1" s="1"/>
  <c r="N962" i="1" s="1"/>
  <c r="N963" i="1" s="1"/>
  <c r="N964" i="1" s="1"/>
  <c r="N965" i="1" s="1"/>
  <c r="N966" i="1" s="1"/>
  <c r="N967" i="1" s="1"/>
  <c r="N968" i="1" s="1"/>
  <c r="N969" i="1" s="1"/>
  <c r="N970" i="1" s="1"/>
  <c r="N971" i="1" s="1"/>
  <c r="N972" i="1" s="1"/>
  <c r="N973" i="1" s="1"/>
  <c r="N974" i="1" s="1"/>
  <c r="N975" i="1" s="1"/>
  <c r="N976" i="1" s="1"/>
  <c r="N977" i="1" s="1"/>
  <c r="N978" i="1" s="1"/>
  <c r="N979" i="1" s="1"/>
  <c r="N980" i="1" s="1"/>
  <c r="N981" i="1" s="1"/>
  <c r="N982" i="1" s="1"/>
  <c r="N983" i="1" s="1"/>
  <c r="N984" i="1" s="1"/>
  <c r="N985" i="1" s="1"/>
  <c r="N986" i="1" s="1"/>
  <c r="N987" i="1" s="1"/>
  <c r="N988" i="1" s="1"/>
  <c r="N989" i="1" s="1"/>
  <c r="N990" i="1" s="1"/>
  <c r="N991" i="1" s="1"/>
  <c r="N992" i="1" s="1"/>
  <c r="N993" i="1" s="1"/>
  <c r="N994" i="1" s="1"/>
  <c r="N995" i="1" s="1"/>
  <c r="N996" i="1" s="1"/>
  <c r="N997" i="1" s="1"/>
  <c r="N998" i="1" s="1"/>
  <c r="N999" i="1" s="1"/>
  <c r="N1000" i="1" s="1"/>
  <c r="N1001" i="1" s="1"/>
  <c r="N1002" i="1" s="1"/>
  <c r="N1003" i="1" s="1"/>
  <c r="N1004" i="1" s="1"/>
  <c r="N1005" i="1" s="1"/>
  <c r="N1006" i="1" s="1"/>
  <c r="N1007" i="1" s="1"/>
  <c r="N1008" i="1" s="1"/>
  <c r="N1009" i="1" s="1"/>
  <c r="N1010" i="1" s="1"/>
  <c r="N1011" i="1" s="1"/>
  <c r="N1012" i="1" s="1"/>
  <c r="N1013" i="1" s="1"/>
  <c r="N1014" i="1" s="1"/>
  <c r="N1015" i="1" s="1"/>
  <c r="N1016" i="1" s="1"/>
  <c r="N1017" i="1" s="1"/>
  <c r="N1018" i="1" s="1"/>
  <c r="N1019" i="1" s="1"/>
  <c r="N1020" i="1" s="1"/>
  <c r="N1021" i="1" s="1"/>
  <c r="N1022" i="1" s="1"/>
  <c r="N1023" i="1" s="1"/>
  <c r="N1024" i="1" s="1"/>
  <c r="N1025" i="1" s="1"/>
  <c r="N1026" i="1" s="1"/>
  <c r="N1027" i="1" s="1"/>
  <c r="N1028" i="1" s="1"/>
  <c r="N1029" i="1" s="1"/>
  <c r="N1030" i="1" s="1"/>
  <c r="N1031" i="1" s="1"/>
  <c r="N1032" i="1" s="1"/>
  <c r="N1033" i="1" s="1"/>
  <c r="N1034" i="1" s="1"/>
  <c r="N1035" i="1" s="1"/>
  <c r="N1036" i="1" s="1"/>
  <c r="N1037" i="1" s="1"/>
  <c r="N1038" i="1" s="1"/>
  <c r="N1039" i="1" s="1"/>
  <c r="N1040" i="1" s="1"/>
  <c r="N1041" i="1" s="1"/>
  <c r="N1042" i="1" s="1"/>
  <c r="N1043" i="1" s="1"/>
  <c r="N1044" i="1" s="1"/>
  <c r="N1045" i="1" s="1"/>
  <c r="N1046" i="1" s="1"/>
  <c r="N1047" i="1" s="1"/>
  <c r="N1048" i="1" s="1"/>
  <c r="N1049" i="1" s="1"/>
  <c r="N1050" i="1" s="1"/>
  <c r="N1051" i="1" s="1"/>
  <c r="N1052" i="1" s="1"/>
  <c r="N1053" i="1" s="1"/>
  <c r="N1054" i="1" s="1"/>
  <c r="N1055" i="1" s="1"/>
  <c r="N1056" i="1" s="1"/>
  <c r="N1057" i="1" s="1"/>
  <c r="N1058" i="1" s="1"/>
  <c r="N1059" i="1" s="1"/>
  <c r="N1060" i="1" s="1"/>
  <c r="N1061" i="1" s="1"/>
  <c r="N1062" i="1" s="1"/>
  <c r="N1063" i="1" s="1"/>
  <c r="N1064" i="1" s="1"/>
  <c r="N1065" i="1" s="1"/>
  <c r="N1066" i="1" s="1"/>
  <c r="N1067" i="1" s="1"/>
  <c r="N1068" i="1" s="1"/>
  <c r="N1069" i="1" s="1"/>
  <c r="N1070" i="1" s="1"/>
  <c r="N1071" i="1" s="1"/>
  <c r="N1072" i="1" s="1"/>
  <c r="N1073" i="1" s="1"/>
  <c r="N1074" i="1" s="1"/>
  <c r="N1075" i="1" s="1"/>
  <c r="N1076" i="1" s="1"/>
  <c r="N1077" i="1" s="1"/>
  <c r="N1078" i="1" s="1"/>
  <c r="N1079" i="1" s="1"/>
  <c r="N1080" i="1" s="1"/>
  <c r="N1081" i="1" s="1"/>
  <c r="N1082" i="1" s="1"/>
  <c r="N1083" i="1" s="1"/>
  <c r="N1084" i="1" s="1"/>
  <c r="N1085" i="1" s="1"/>
  <c r="N1086" i="1" s="1"/>
  <c r="N1087" i="1" s="1"/>
  <c r="N1088" i="1" s="1"/>
  <c r="N1089" i="1" s="1"/>
  <c r="N1090" i="1" s="1"/>
  <c r="N1091" i="1" s="1"/>
  <c r="N1092" i="1" s="1"/>
  <c r="N1093" i="1" s="1"/>
  <c r="N1094" i="1" s="1"/>
  <c r="N1095" i="1" s="1"/>
  <c r="N1096" i="1" s="1"/>
  <c r="N1097" i="1" s="1"/>
  <c r="N1098" i="1" s="1"/>
  <c r="N1099" i="1" s="1"/>
  <c r="N1100" i="1" s="1"/>
  <c r="N1101" i="1" s="1"/>
  <c r="N1102" i="1" s="1"/>
  <c r="N1103" i="1" s="1"/>
  <c r="N1104" i="1" s="1"/>
  <c r="N1105" i="1" s="1"/>
  <c r="N1106" i="1" s="1"/>
  <c r="N1107" i="1" s="1"/>
  <c r="N1108" i="1" s="1"/>
  <c r="N1109" i="1" s="1"/>
  <c r="N1110" i="1" s="1"/>
  <c r="N1111" i="1" s="1"/>
  <c r="N1112" i="1" s="1"/>
  <c r="N1113" i="1" s="1"/>
  <c r="N1114" i="1" s="1"/>
  <c r="N1115" i="1" s="1"/>
  <c r="N1116" i="1" s="1"/>
  <c r="N1117" i="1" s="1"/>
  <c r="N1118" i="1" s="1"/>
  <c r="N1119" i="1" s="1"/>
  <c r="N1120" i="1" s="1"/>
  <c r="N1121" i="1" s="1"/>
  <c r="N1122" i="1" s="1"/>
  <c r="N1123" i="1" s="1"/>
  <c r="N1124" i="1" s="1"/>
  <c r="N1125" i="1" s="1"/>
  <c r="N1126" i="1" s="1"/>
  <c r="N1127" i="1" s="1"/>
  <c r="N1128" i="1" s="1"/>
  <c r="N1129" i="1" s="1"/>
  <c r="N1130" i="1" s="1"/>
  <c r="N1131" i="1" s="1"/>
  <c r="N1132" i="1" s="1"/>
  <c r="N1133" i="1" s="1"/>
  <c r="N1134" i="1" s="1"/>
  <c r="N1136" i="1" s="1"/>
  <c r="N1146" i="1" s="1"/>
  <c r="N1152" i="1" s="1"/>
  <c r="N1153" i="1" s="1"/>
  <c r="N1154" i="1" s="1"/>
  <c r="N1155" i="1" s="1"/>
  <c r="N1156" i="1" s="1"/>
  <c r="N1157" i="1" s="1"/>
  <c r="N1158" i="1" s="1"/>
  <c r="N1159" i="1" s="1"/>
  <c r="N1160" i="1" s="1"/>
  <c r="N1161" i="1" s="1"/>
  <c r="N1162" i="1" s="1"/>
  <c r="N1163" i="1" s="1"/>
  <c r="N1164" i="1" s="1"/>
  <c r="N1165" i="1" s="1"/>
  <c r="N1166" i="1" s="1"/>
  <c r="N1167" i="1" s="1"/>
  <c r="N1168" i="1" s="1"/>
  <c r="N1169" i="1" s="1"/>
  <c r="N1170" i="1" s="1"/>
  <c r="N1171" i="1" s="1"/>
  <c r="N1172" i="1" s="1"/>
  <c r="N1173" i="1" s="1"/>
  <c r="N1174" i="1" s="1"/>
  <c r="N1175" i="1" s="1"/>
  <c r="N1176" i="1" s="1"/>
  <c r="N1177" i="1" s="1"/>
  <c r="N1178" i="1" s="1"/>
  <c r="N1179" i="1" s="1"/>
  <c r="N1180" i="1" s="1"/>
  <c r="N1181" i="1" s="1"/>
  <c r="N1182" i="1" s="1"/>
  <c r="N1183" i="1" s="1"/>
  <c r="N1184" i="1" s="1"/>
  <c r="N1185" i="1" s="1"/>
  <c r="N1186" i="1" s="1"/>
  <c r="N1187" i="1" s="1"/>
  <c r="N1188" i="1" s="1"/>
  <c r="N1189" i="1" s="1"/>
  <c r="N1190" i="1" s="1"/>
  <c r="N1191" i="1" s="1"/>
  <c r="N1192" i="1" s="1"/>
  <c r="N1193" i="1" s="1"/>
  <c r="N1194" i="1" s="1"/>
  <c r="N1195" i="1" s="1"/>
  <c r="N1196" i="1" s="1"/>
  <c r="N1197" i="1" s="1"/>
  <c r="N1198" i="1" s="1"/>
  <c r="N1199" i="1" s="1"/>
  <c r="N1200" i="1" s="1"/>
  <c r="N1201" i="1" s="1"/>
  <c r="N1202" i="1" s="1"/>
  <c r="N1203" i="1" s="1"/>
  <c r="N1204" i="1" s="1"/>
  <c r="N1205" i="1" s="1"/>
  <c r="N1206" i="1" s="1"/>
  <c r="N1207" i="1" s="1"/>
  <c r="N1208" i="1" s="1"/>
  <c r="N1209" i="1" s="1"/>
  <c r="N1210" i="1" s="1"/>
  <c r="N1211" i="1" s="1"/>
  <c r="N1212" i="1" s="1"/>
  <c r="N1213" i="1" s="1"/>
  <c r="N1214" i="1" s="1"/>
  <c r="N1215" i="1" s="1"/>
  <c r="N1216" i="1" s="1"/>
  <c r="N1217" i="1" s="1"/>
  <c r="N1218" i="1" s="1"/>
  <c r="N1219" i="1" s="1"/>
  <c r="N1220" i="1" s="1"/>
  <c r="N1221" i="1" s="1"/>
  <c r="N1222" i="1" s="1"/>
  <c r="N1223" i="1" l="1"/>
  <c r="N1224" i="1" s="1"/>
  <c r="N1225" i="1" s="1"/>
  <c r="N1226" i="1" s="1"/>
  <c r="N1227" i="1" s="1"/>
  <c r="N1228" i="1" s="1"/>
  <c r="N1229" i="1" s="1"/>
  <c r="N1230" i="1" s="1"/>
  <c r="N1231" i="1" s="1"/>
  <c r="N1232" i="1" s="1"/>
  <c r="N1233" i="1" s="1"/>
  <c r="N1234" i="1" s="1"/>
  <c r="N1235" i="1" s="1"/>
  <c r="N1236" i="1" l="1"/>
  <c r="N1237" i="1" s="1"/>
  <c r="N1238" i="1" s="1"/>
  <c r="N1239" i="1" s="1"/>
  <c r="N1240" i="1" s="1"/>
  <c r="N1241" i="1" s="1"/>
  <c r="N1242" i="1" s="1"/>
  <c r="N1243" i="1" s="1"/>
  <c r="N1244" i="1" s="1"/>
  <c r="N1245" i="1" s="1"/>
  <c r="N1246" i="1" s="1"/>
  <c r="N1247" i="1" s="1"/>
  <c r="N1248" i="1" s="1"/>
  <c r="N1249" i="1" s="1"/>
  <c r="N1250" i="1" s="1"/>
  <c r="N1251" i="1" s="1"/>
  <c r="N1252" i="1" s="1"/>
  <c r="N1253" i="1" s="1"/>
  <c r="N1254" i="1" s="1"/>
  <c r="N1255" i="1" s="1"/>
  <c r="N1256" i="1" s="1"/>
  <c r="N1265" i="1" s="1"/>
  <c r="N1266" i="1" s="1"/>
  <c r="N1267" i="1" s="1"/>
  <c r="N1268" i="1" s="1"/>
  <c r="N1269" i="1" s="1"/>
  <c r="N1270" i="1" s="1"/>
  <c r="N1271" i="1" s="1"/>
  <c r="N1272" i="1" l="1"/>
  <c r="N1273" i="1" s="1"/>
  <c r="N1274" i="1" s="1"/>
  <c r="N1275" i="1" s="1"/>
  <c r="N1276" i="1" s="1"/>
  <c r="N1277" i="1" s="1"/>
  <c r="N1278" i="1" l="1"/>
  <c r="N1279" i="1" s="1"/>
  <c r="N1280" i="1" s="1"/>
  <c r="N1281" i="1" s="1"/>
  <c r="N1282" i="1" s="1"/>
  <c r="N1283" i="1" s="1"/>
  <c r="N1284" i="1" s="1"/>
  <c r="N1285" i="1" s="1"/>
  <c r="N1286" i="1" s="1"/>
  <c r="N1287" i="1" s="1"/>
  <c r="N1288" i="1" s="1"/>
  <c r="N1289" i="1" s="1"/>
  <c r="N1290" i="1" s="1"/>
  <c r="N1291" i="1" s="1"/>
  <c r="N1292" i="1" s="1"/>
  <c r="N1293" i="1" s="1"/>
  <c r="N1294" i="1" s="1"/>
  <c r="N1295" i="1" s="1"/>
  <c r="N1296" i="1" s="1"/>
  <c r="N1297" i="1" s="1"/>
  <c r="N1298" i="1" s="1"/>
  <c r="N1299" i="1" s="1"/>
  <c r="N1300" i="1" s="1"/>
  <c r="N1301" i="1" s="1"/>
  <c r="N1302" i="1" s="1"/>
  <c r="N1303" i="1" s="1"/>
  <c r="N1304" i="1" s="1"/>
  <c r="N1305" i="1" s="1"/>
  <c r="N1306" i="1" s="1"/>
  <c r="N1307" i="1" s="1"/>
  <c r="N1314" i="1" s="1"/>
  <c r="N1315" i="1" s="1"/>
  <c r="N1316" i="1" s="1"/>
  <c r="N1317" i="1" s="1"/>
  <c r="N1320" i="1" s="1"/>
  <c r="N1324" i="1" s="1"/>
  <c r="N1330" i="1" s="1"/>
  <c r="N1331" i="1" s="1"/>
  <c r="N1332" i="1" s="1"/>
  <c r="N1333" i="1" s="1"/>
  <c r="N1334" i="1" s="1"/>
  <c r="N1335" i="1" s="1"/>
  <c r="N1336" i="1" s="1"/>
  <c r="N1337" i="1" s="1"/>
  <c r="N1338" i="1" s="1"/>
  <c r="N1339" i="1" s="1"/>
  <c r="N1341" i="1" s="1"/>
  <c r="N1342" i="1" s="1"/>
  <c r="N1343" i="1" s="1"/>
  <c r="N1344" i="1" s="1"/>
  <c r="N1345" i="1" s="1"/>
  <c r="N1346" i="1" s="1"/>
  <c r="N1347" i="1" s="1"/>
  <c r="N1348" i="1" s="1"/>
  <c r="N1349" i="1" s="1"/>
  <c r="N1350" i="1" s="1"/>
  <c r="N1353" i="1" s="1"/>
  <c r="N1354" i="1" s="1"/>
  <c r="N1356" i="1" s="1"/>
  <c r="N1357" i="1" s="1"/>
  <c r="N1359" i="1" s="1"/>
  <c r="N1385" i="1" s="1"/>
  <c r="N1386" i="1" s="1"/>
  <c r="N1387" i="1" s="1"/>
  <c r="N1388" i="1" s="1"/>
  <c r="N1389" i="1" s="1"/>
  <c r="N1390" i="1" s="1"/>
  <c r="N1391" i="1" s="1"/>
  <c r="N1392" i="1" s="1"/>
  <c r="N1393" i="1" s="1"/>
  <c r="N1394" i="1" s="1"/>
  <c r="N1395" i="1" s="1"/>
  <c r="N1396" i="1" s="1"/>
  <c r="N1397" i="1" s="1"/>
  <c r="N1398" i="1" s="1"/>
  <c r="N1399" i="1" s="1"/>
  <c r="N1400" i="1" s="1"/>
  <c r="N1401" i="1" s="1"/>
  <c r="N1402" i="1" s="1"/>
  <c r="N1403" i="1" s="1"/>
  <c r="N1413" i="1" s="1"/>
  <c r="N1414" i="1" s="1"/>
  <c r="N1415" i="1" s="1"/>
  <c r="N1416" i="1" s="1"/>
  <c r="N1417" i="1" s="1"/>
  <c r="N1418" i="1" s="1"/>
  <c r="N1419" i="1" s="1"/>
  <c r="N1420" i="1" s="1"/>
  <c r="N1421" i="1" s="1"/>
  <c r="N1422" i="1" s="1"/>
  <c r="N1423" i="1" s="1"/>
  <c r="N1424" i="1" s="1"/>
  <c r="N1425" i="1" s="1"/>
  <c r="N1426" i="1" s="1"/>
  <c r="N1427" i="1" s="1"/>
  <c r="N1428" i="1" s="1"/>
  <c r="N1429" i="1" s="1"/>
  <c r="N1430" i="1" s="1"/>
  <c r="N1431" i="1" s="1"/>
  <c r="N1432" i="1" s="1"/>
  <c r="N1433" i="1" s="1"/>
  <c r="N1434" i="1" s="1"/>
  <c r="N1435" i="1" s="1"/>
  <c r="N1436" i="1" s="1"/>
  <c r="N1437" i="1" s="1"/>
  <c r="N1438" i="1" s="1"/>
  <c r="N1439" i="1" s="1"/>
  <c r="N1440" i="1" s="1"/>
  <c r="N1441" i="1" s="1"/>
  <c r="N1442" i="1" s="1"/>
  <c r="N1443" i="1" s="1"/>
  <c r="N1444" i="1" s="1"/>
  <c r="N1445" i="1" s="1"/>
  <c r="N1446" i="1" s="1"/>
  <c r="N1447" i="1" s="1"/>
  <c r="N1448" i="1" s="1"/>
  <c r="N1449" i="1" s="1"/>
  <c r="N1450" i="1" s="1"/>
  <c r="N1451" i="1" s="1"/>
  <c r="N1452" i="1" s="1"/>
  <c r="N1453" i="1" s="1"/>
  <c r="N1454" i="1" s="1"/>
  <c r="N1455" i="1" s="1"/>
  <c r="N1456" i="1" s="1"/>
  <c r="N1457" i="1" s="1"/>
  <c r="N1458" i="1" s="1"/>
  <c r="N1459" i="1" s="1"/>
  <c r="N1460" i="1" s="1"/>
  <c r="N1461" i="1" s="1"/>
  <c r="N1462" i="1" s="1"/>
  <c r="N1463" i="1" s="1"/>
  <c r="N1464" i="1" s="1"/>
  <c r="N1465" i="1" s="1"/>
  <c r="N1466" i="1" s="1"/>
  <c r="N1467" i="1" s="1"/>
  <c r="N1468" i="1" s="1"/>
  <c r="N1469" i="1" s="1"/>
  <c r="N1470" i="1" s="1"/>
  <c r="N1471" i="1" s="1"/>
  <c r="N1472" i="1" s="1"/>
  <c r="N1473" i="1" s="1"/>
  <c r="N1474" i="1" s="1"/>
  <c r="N1475" i="1" s="1"/>
  <c r="N1476" i="1" s="1"/>
  <c r="N1477" i="1" s="1"/>
  <c r="N1478" i="1" s="1"/>
  <c r="N1479" i="1" s="1"/>
  <c r="N1480" i="1" s="1"/>
  <c r="N1481" i="1" s="1"/>
  <c r="N1482" i="1" s="1"/>
  <c r="N1483" i="1" s="1"/>
  <c r="N1484" i="1" s="1"/>
  <c r="N1485" i="1" s="1"/>
  <c r="N1486" i="1" s="1"/>
  <c r="N1487" i="1" s="1"/>
  <c r="N1488" i="1" s="1"/>
  <c r="N1489" i="1" s="1"/>
  <c r="N1490" i="1" s="1"/>
  <c r="N1491" i="1" s="1"/>
  <c r="N1492" i="1" s="1"/>
  <c r="N1493" i="1" s="1"/>
  <c r="N1494" i="1" s="1"/>
  <c r="N1495" i="1" s="1"/>
  <c r="N1496" i="1" s="1"/>
  <c r="N1497" i="1" s="1"/>
  <c r="N1498" i="1" s="1"/>
  <c r="N1499" i="1" s="1"/>
  <c r="N1500" i="1" s="1"/>
  <c r="N1501" i="1" s="1"/>
  <c r="N1502" i="1" s="1"/>
  <c r="N1503" i="1" s="1"/>
  <c r="N1504" i="1" s="1"/>
  <c r="N1505" i="1" s="1"/>
  <c r="N1506" i="1" s="1"/>
  <c r="N1507" i="1" s="1"/>
  <c r="N1508" i="1" s="1"/>
  <c r="N1509" i="1" s="1"/>
  <c r="N1510" i="1" s="1"/>
  <c r="N1532" i="1" s="1"/>
  <c r="N1533" i="1" s="1"/>
  <c r="N1534" i="1" s="1"/>
  <c r="N1535" i="1" s="1"/>
  <c r="N1536" i="1" s="1"/>
  <c r="N1537" i="1" s="1"/>
  <c r="N1557" i="1" s="1"/>
  <c r="N1558" i="1" s="1"/>
  <c r="N1559" i="1" s="1"/>
  <c r="N1560" i="1" s="1"/>
  <c r="N1561" i="1" s="1"/>
  <c r="N1562" i="1" s="1"/>
  <c r="N1563" i="1" s="1"/>
  <c r="N1564" i="1" s="1"/>
  <c r="N1565" i="1" s="1"/>
  <c r="N1566" i="1" s="1"/>
  <c r="N1567" i="1" s="1"/>
  <c r="N1568" i="1" s="1"/>
  <c r="N1569" i="1" s="1"/>
  <c r="N1570" i="1" s="1"/>
  <c r="N1571" i="1" s="1"/>
  <c r="N1572" i="1" s="1"/>
  <c r="N1573" i="1" s="1"/>
  <c r="N1574" i="1" s="1"/>
  <c r="N1575" i="1" s="1"/>
  <c r="N1576" i="1" s="1"/>
  <c r="N1577" i="1" s="1"/>
  <c r="N1578" i="1" s="1"/>
  <c r="N1579" i="1" s="1"/>
  <c r="N1580" i="1" s="1"/>
  <c r="N1581" i="1" s="1"/>
  <c r="N1582" i="1" s="1"/>
  <c r="N1583" i="1" s="1"/>
  <c r="N1584" i="1" s="1"/>
  <c r="N1585" i="1" s="1"/>
  <c r="N1586" i="1" s="1"/>
  <c r="N1587" i="1" s="1"/>
  <c r="N1588" i="1" s="1"/>
  <c r="N1589" i="1" s="1"/>
  <c r="N1590" i="1" s="1"/>
  <c r="N1591" i="1" s="1"/>
  <c r="N1592" i="1" s="1"/>
  <c r="N1593" i="1" s="1"/>
  <c r="N1594" i="1" l="1"/>
  <c r="N1595" i="1" s="1"/>
  <c r="N1596" i="1" s="1"/>
  <c r="N1597" i="1" s="1"/>
  <c r="N1598" i="1" s="1"/>
  <c r="N1599" i="1" s="1"/>
  <c r="N1600" i="1" s="1"/>
  <c r="N1601" i="1" s="1"/>
  <c r="N1602" i="1" s="1"/>
  <c r="N1603" i="1" l="1"/>
  <c r="N1604" i="1" s="1"/>
  <c r="N1605" i="1" s="1"/>
  <c r="N1606" i="1" s="1"/>
  <c r="N1607" i="1" s="1"/>
  <c r="N1608" i="1" s="1"/>
  <c r="N1609" i="1" s="1"/>
  <c r="N1610" i="1" s="1"/>
  <c r="N1611" i="1" s="1"/>
  <c r="N1612" i="1" s="1"/>
  <c r="N1613" i="1" s="1"/>
  <c r="N1614" i="1" s="1"/>
  <c r="N1615" i="1" s="1"/>
  <c r="N1616" i="1" s="1"/>
  <c r="N1617" i="1" s="1"/>
  <c r="N1618" i="1" s="1"/>
  <c r="N1619" i="1" s="1"/>
  <c r="N1620" i="1" s="1"/>
  <c r="N1621" i="1" s="1"/>
  <c r="N1622" i="1" s="1"/>
  <c r="N1623" i="1" s="1"/>
  <c r="N1624" i="1" s="1"/>
  <c r="N1625" i="1" s="1"/>
  <c r="N1626" i="1" s="1"/>
  <c r="N1627" i="1" s="1"/>
  <c r="N1628" i="1" s="1"/>
  <c r="N1629" i="1" s="1"/>
  <c r="N1630" i="1" s="1"/>
  <c r="N1631" i="1" s="1"/>
  <c r="N1632" i="1" s="1"/>
  <c r="N1633" i="1" s="1"/>
  <c r="N1634" i="1" s="1"/>
  <c r="N1635" i="1" s="1"/>
  <c r="N1636" i="1" s="1"/>
  <c r="N1637" i="1" s="1"/>
  <c r="N1638" i="1" s="1"/>
  <c r="N1639" i="1" s="1"/>
  <c r="N1640" i="1" s="1"/>
  <c r="N1641" i="1" s="1"/>
  <c r="N1642" i="1" s="1"/>
  <c r="N1643" i="1" s="1"/>
  <c r="N1644" i="1" s="1"/>
  <c r="N1645" i="1" s="1"/>
  <c r="N1646" i="1" s="1"/>
  <c r="N1647" i="1" s="1"/>
  <c r="N1648" i="1" s="1"/>
  <c r="N1649" i="1" s="1"/>
  <c r="N1650" i="1" s="1"/>
  <c r="N1651" i="1" s="1"/>
  <c r="N1652" i="1" s="1"/>
  <c r="N1653" i="1" s="1"/>
  <c r="N1654" i="1" s="1"/>
  <c r="N1655" i="1" s="1"/>
  <c r="N1656" i="1" s="1"/>
  <c r="N1657" i="1" s="1"/>
  <c r="N1658" i="1" s="1"/>
  <c r="N1659" i="1" s="1"/>
  <c r="N1660" i="1" s="1"/>
  <c r="N1661" i="1" s="1"/>
  <c r="N1662" i="1" s="1"/>
  <c r="N1663" i="1" s="1"/>
  <c r="N1664" i="1" s="1"/>
  <c r="N1665" i="1" s="1"/>
  <c r="N1666" i="1" s="1"/>
  <c r="N1667" i="1" s="1"/>
  <c r="N1668" i="1" s="1"/>
  <c r="N1669" i="1" s="1"/>
  <c r="N1670" i="1" s="1"/>
  <c r="N1671" i="1" s="1"/>
  <c r="N1672" i="1" s="1"/>
  <c r="N1673" i="1" s="1"/>
  <c r="N1674" i="1" s="1"/>
  <c r="N1675" i="1" s="1"/>
  <c r="N1676" i="1" s="1"/>
  <c r="N1677" i="1" s="1"/>
  <c r="N1678" i="1" s="1"/>
  <c r="N1679" i="1" s="1"/>
  <c r="N1680" i="1" s="1"/>
  <c r="N1681" i="1" s="1"/>
  <c r="N1682" i="1" s="1"/>
  <c r="N1683" i="1" s="1"/>
  <c r="N1684" i="1" s="1"/>
  <c r="N1685" i="1" s="1"/>
  <c r="N1686" i="1" s="1"/>
  <c r="N1687" i="1" s="1"/>
  <c r="N1688" i="1" s="1"/>
  <c r="N1689" i="1" s="1"/>
  <c r="N1690" i="1" s="1"/>
  <c r="N1691" i="1" s="1"/>
  <c r="N1692" i="1" s="1"/>
  <c r="N1694" i="1" s="1"/>
  <c r="N1695" i="1" s="1"/>
  <c r="N1696" i="1" s="1"/>
  <c r="N1697" i="1" s="1"/>
  <c r="N1698" i="1" s="1"/>
  <c r="N1699" i="1" s="1"/>
  <c r="N1700" i="1" s="1"/>
  <c r="N1701" i="1" s="1"/>
  <c r="N1702" i="1" s="1"/>
  <c r="N1703" i="1" s="1"/>
  <c r="N1704" i="1" s="1"/>
  <c r="N1705" i="1" s="1"/>
  <c r="N1706" i="1" s="1"/>
  <c r="N1707" i="1" l="1"/>
  <c r="N1708" i="1" s="1"/>
  <c r="N1709" i="1" s="1"/>
  <c r="N1710" i="1" s="1"/>
  <c r="N1711" i="1" s="1"/>
  <c r="N1712" i="1" s="1"/>
  <c r="N1713" i="1" s="1"/>
  <c r="N1714" i="1" s="1"/>
  <c r="N1715" i="1" s="1"/>
  <c r="N1716" i="1" s="1"/>
  <c r="N1717" i="1" s="1"/>
  <c r="N1718" i="1" s="1"/>
  <c r="N1719" i="1" s="1"/>
  <c r="N1720" i="1" s="1"/>
  <c r="N1721" i="1" s="1"/>
  <c r="N1722" i="1" s="1"/>
  <c r="N1723" i="1" s="1"/>
  <c r="N1724" i="1" s="1"/>
  <c r="N1725" i="1" s="1"/>
  <c r="N1726" i="1" s="1"/>
  <c r="N1727" i="1" s="1"/>
  <c r="N1728" i="1" s="1"/>
  <c r="N1729" i="1" s="1"/>
  <c r="N1730" i="1" s="1"/>
  <c r="N1731" i="1" s="1"/>
  <c r="N1732" i="1" s="1"/>
  <c r="N1733" i="1" s="1"/>
  <c r="N1734" i="1" s="1"/>
  <c r="N1735" i="1" s="1"/>
  <c r="N1736" i="1" s="1"/>
  <c r="N1737" i="1" s="1"/>
  <c r="N1738" i="1" s="1"/>
  <c r="N1739" i="1" s="1"/>
  <c r="N1740" i="1" s="1"/>
  <c r="N1741" i="1" s="1"/>
  <c r="N1742" i="1" s="1"/>
  <c r="N1743" i="1" s="1"/>
  <c r="N1744" i="1" s="1"/>
  <c r="N1745" i="1" s="1"/>
  <c r="N1746" i="1" s="1"/>
  <c r="N1747" i="1" s="1"/>
  <c r="N1748" i="1" s="1"/>
  <c r="N1749" i="1" s="1"/>
  <c r="N1750" i="1" s="1"/>
  <c r="N1751" i="1" s="1"/>
  <c r="N1752" i="1" s="1"/>
  <c r="N1753" i="1" s="1"/>
  <c r="N1754" i="1" s="1"/>
  <c r="N1755" i="1" s="1"/>
  <c r="N1756" i="1" s="1"/>
  <c r="N1757" i="1" s="1"/>
  <c r="N1758" i="1" s="1"/>
  <c r="N1759" i="1" s="1"/>
  <c r="N1760" i="1" s="1"/>
  <c r="N1761" i="1" s="1"/>
  <c r="N1762" i="1" s="1"/>
  <c r="N1763" i="1" s="1"/>
  <c r="N1764" i="1" s="1"/>
  <c r="N1765" i="1" s="1"/>
  <c r="N1766" i="1" s="1"/>
  <c r="N1767" i="1" s="1"/>
  <c r="N1768" i="1" s="1"/>
  <c r="N1769" i="1" s="1"/>
  <c r="N1770" i="1" s="1"/>
  <c r="N1771" i="1" s="1"/>
  <c r="N1772" i="1" s="1"/>
  <c r="N1773" i="1" s="1"/>
  <c r="N1774" i="1" s="1"/>
  <c r="N1775" i="1" s="1"/>
  <c r="N1776" i="1" s="1"/>
  <c r="N1777" i="1" s="1"/>
  <c r="N1778" i="1" s="1"/>
  <c r="N1779" i="1" s="1"/>
  <c r="N1780" i="1" s="1"/>
  <c r="N1781" i="1" s="1"/>
  <c r="N1782" i="1" s="1"/>
  <c r="N1783" i="1" s="1"/>
  <c r="N1784" i="1" s="1"/>
  <c r="N1785" i="1" s="1"/>
  <c r="N1786" i="1" s="1"/>
  <c r="N1787" i="1" s="1"/>
  <c r="N1788" i="1" s="1"/>
  <c r="N1789" i="1" s="1"/>
  <c r="N1790" i="1" s="1"/>
  <c r="N1791" i="1" s="1"/>
  <c r="N1792" i="1" s="1"/>
  <c r="N1793" i="1" s="1"/>
  <c r="N1794" i="1" s="1"/>
  <c r="N1795" i="1" s="1"/>
  <c r="N1796" i="1" s="1"/>
  <c r="N1797" i="1" s="1"/>
  <c r="N1798" i="1" s="1"/>
  <c r="N1799" i="1" s="1"/>
  <c r="N1800" i="1" s="1"/>
  <c r="N1801" i="1" s="1"/>
  <c r="N1802" i="1" s="1"/>
  <c r="N1803" i="1" s="1"/>
  <c r="N1804" i="1" s="1"/>
  <c r="N1805" i="1" s="1"/>
  <c r="N1806" i="1" s="1"/>
  <c r="N1807" i="1" s="1"/>
  <c r="N1808" i="1" s="1"/>
  <c r="N1809" i="1" s="1"/>
  <c r="N1810" i="1" s="1"/>
  <c r="N1811" i="1" s="1"/>
  <c r="N1812" i="1" s="1"/>
  <c r="N1813" i="1" s="1"/>
  <c r="N1814" i="1" s="1"/>
  <c r="N1815" i="1" s="1"/>
  <c r="N1816" i="1" s="1"/>
  <c r="N1817" i="1" s="1"/>
  <c r="N1818" i="1" s="1"/>
  <c r="N1819" i="1" s="1"/>
  <c r="N1820" i="1" s="1"/>
  <c r="N1821" i="1" s="1"/>
  <c r="N1822" i="1" s="1"/>
  <c r="N1823" i="1" s="1"/>
  <c r="N1824" i="1" s="1"/>
  <c r="N1825" i="1" s="1"/>
  <c r="N1826" i="1" s="1"/>
  <c r="N1827" i="1" s="1"/>
  <c r="N1828" i="1" s="1"/>
  <c r="N1829" i="1" s="1"/>
  <c r="N1830" i="1" s="1"/>
  <c r="N1831" i="1" s="1"/>
  <c r="N1832" i="1" s="1"/>
  <c r="N1833" i="1" s="1"/>
  <c r="N1834" i="1" s="1"/>
  <c r="N1835" i="1" s="1"/>
  <c r="N1836" i="1" s="1"/>
  <c r="N1837" i="1" s="1"/>
  <c r="N1838" i="1" s="1"/>
  <c r="N1839" i="1" s="1"/>
  <c r="N1840" i="1" s="1"/>
  <c r="N1841" i="1" s="1"/>
  <c r="N1842" i="1" s="1"/>
  <c r="N1843" i="1" s="1"/>
  <c r="N1844" i="1" s="1"/>
  <c r="N1845" i="1" s="1"/>
  <c r="N1846" i="1" s="1"/>
  <c r="N1847" i="1" s="1"/>
  <c r="N1848" i="1" s="1"/>
  <c r="N1849" i="1" s="1"/>
  <c r="N1850" i="1" s="1"/>
  <c r="N1851" i="1" s="1"/>
  <c r="N1852" i="1" s="1"/>
  <c r="N1853" i="1" s="1"/>
  <c r="N1854" i="1" s="1"/>
  <c r="N1855" i="1" s="1"/>
  <c r="N1856" i="1" s="1"/>
  <c r="N1857" i="1" s="1"/>
  <c r="N1858" i="1" s="1"/>
  <c r="N1859" i="1" s="1"/>
  <c r="N1860" i="1" s="1"/>
  <c r="N1861" i="1" s="1"/>
  <c r="N1862" i="1" s="1"/>
  <c r="N1863" i="1" s="1"/>
  <c r="N1864" i="1" s="1"/>
  <c r="N1865" i="1" s="1"/>
  <c r="N1866" i="1" s="1"/>
  <c r="N1867" i="1" s="1"/>
  <c r="N1868" i="1" s="1"/>
  <c r="N1869" i="1" s="1"/>
  <c r="N1870" i="1" s="1"/>
  <c r="N1871" i="1" s="1"/>
  <c r="N1872" i="1" s="1"/>
  <c r="N1873" i="1" s="1"/>
  <c r="N1874" i="1" s="1"/>
  <c r="N1875" i="1" l="1"/>
  <c r="N1876" i="1" s="1"/>
  <c r="N1877" i="1" s="1"/>
  <c r="N1878" i="1" s="1"/>
  <c r="N1879" i="1" s="1"/>
  <c r="N1880" i="1" s="1"/>
  <c r="N1881" i="1" s="1"/>
  <c r="N1882" i="1" s="1"/>
  <c r="N1883" i="1" s="1"/>
  <c r="N1884" i="1" s="1"/>
  <c r="N1885" i="1" s="1"/>
  <c r="N1886" i="1" s="1"/>
  <c r="N1887" i="1" s="1"/>
  <c r="N1888" i="1" s="1"/>
  <c r="N1889" i="1" s="1"/>
  <c r="N1890" i="1" s="1"/>
  <c r="N1891" i="1" s="1"/>
  <c r="N1892" i="1" s="1"/>
  <c r="N1893" i="1" s="1"/>
  <c r="N1894" i="1" s="1"/>
  <c r="N1895" i="1" s="1"/>
  <c r="N1896" i="1" s="1"/>
  <c r="N1897" i="1" s="1"/>
  <c r="N1898" i="1" s="1"/>
  <c r="N1899" i="1" s="1"/>
  <c r="N1900" i="1" s="1"/>
  <c r="N1901" i="1" s="1"/>
  <c r="N1902" i="1" s="1"/>
  <c r="N1903" i="1" s="1"/>
  <c r="N1904" i="1" s="1"/>
  <c r="N1905" i="1" s="1"/>
  <c r="N1906" i="1" s="1"/>
  <c r="N1907" i="1" s="1"/>
  <c r="N1908" i="1" s="1"/>
  <c r="N1909" i="1" s="1"/>
  <c r="N1910" i="1" s="1"/>
  <c r="N1911" i="1" s="1"/>
  <c r="N1912" i="1" s="1"/>
  <c r="N1913" i="1" s="1"/>
  <c r="N1914" i="1" s="1"/>
  <c r="N1915" i="1" s="1"/>
  <c r="N1916" i="1" s="1"/>
  <c r="N1917" i="1" s="1"/>
  <c r="N1918" i="1" s="1"/>
  <c r="N1919" i="1" s="1"/>
  <c r="N1920" i="1" s="1"/>
  <c r="N1921" i="1" s="1"/>
  <c r="N1922" i="1" s="1"/>
  <c r="N1923" i="1" s="1"/>
  <c r="N1924" i="1" s="1"/>
  <c r="N1925" i="1" s="1"/>
  <c r="N1926" i="1" s="1"/>
  <c r="N1927" i="1" s="1"/>
  <c r="N1928" i="1" s="1"/>
  <c r="N1929" i="1" s="1"/>
  <c r="N1930" i="1" s="1"/>
  <c r="N1931" i="1" s="1"/>
  <c r="N1932" i="1" s="1"/>
  <c r="N1933" i="1" s="1"/>
  <c r="N1934" i="1" s="1"/>
  <c r="N1935" i="1" s="1"/>
  <c r="N1936" i="1" s="1"/>
  <c r="N1937" i="1" s="1"/>
  <c r="N1938" i="1" s="1"/>
  <c r="N1939" i="1" s="1"/>
  <c r="N1940" i="1" s="1"/>
  <c r="N1941" i="1" s="1"/>
  <c r="N1942" i="1" s="1"/>
  <c r="N1943" i="1" s="1"/>
  <c r="N1944" i="1" s="1"/>
  <c r="N1945" i="1" s="1"/>
  <c r="N1946" i="1" s="1"/>
  <c r="N1947" i="1" s="1"/>
  <c r="N1948" i="1" s="1"/>
  <c r="N1949" i="1" s="1"/>
  <c r="N1950" i="1" s="1"/>
  <c r="N1951" i="1" s="1"/>
  <c r="N1952" i="1" s="1"/>
  <c r="N1953" i="1" s="1"/>
  <c r="N1954" i="1" s="1"/>
  <c r="N1955" i="1" s="1"/>
  <c r="N1956" i="1" s="1"/>
  <c r="N1957" i="1" s="1"/>
  <c r="N1958" i="1" s="1"/>
  <c r="N1959" i="1" s="1"/>
  <c r="N1960" i="1" s="1"/>
  <c r="N1961" i="1" s="1"/>
  <c r="N1962" i="1" s="1"/>
  <c r="N1963" i="1" s="1"/>
  <c r="N1964" i="1" s="1"/>
  <c r="N1965" i="1" s="1"/>
  <c r="N1966" i="1" s="1"/>
  <c r="N1967" i="1" s="1"/>
  <c r="N1968" i="1" s="1"/>
  <c r="N1969" i="1" s="1"/>
  <c r="N1970" i="1" s="1"/>
  <c r="N1971" i="1" s="1"/>
  <c r="N1972" i="1" s="1"/>
  <c r="N1973" i="1" s="1"/>
  <c r="N1974" i="1" s="1"/>
  <c r="N1975" i="1" s="1"/>
  <c r="N1976" i="1" s="1"/>
  <c r="N1977" i="1" s="1"/>
  <c r="N1978" i="1" s="1"/>
  <c r="N1979" i="1" s="1"/>
  <c r="N1980" i="1" s="1"/>
  <c r="N1981" i="1" s="1"/>
  <c r="N1982" i="1" s="1"/>
  <c r="N1983" i="1" s="1"/>
  <c r="N1984" i="1" s="1"/>
  <c r="N1985" i="1" s="1"/>
  <c r="N1986" i="1" s="1"/>
  <c r="N1987" i="1" s="1"/>
  <c r="N1988" i="1" s="1"/>
  <c r="N1989" i="1" s="1"/>
  <c r="N1990" i="1" s="1"/>
  <c r="N1991" i="1" s="1"/>
  <c r="N1992" i="1" s="1"/>
  <c r="N1993" i="1" s="1"/>
  <c r="N1994" i="1" s="1"/>
  <c r="N1995" i="1" s="1"/>
  <c r="N1996" i="1" s="1"/>
  <c r="N1997" i="1" s="1"/>
  <c r="N1998" i="1" s="1"/>
  <c r="N1999" i="1" s="1"/>
  <c r="N2000" i="1" s="1"/>
  <c r="N2001" i="1" s="1"/>
  <c r="N2002" i="1" s="1"/>
  <c r="N2003" i="1" s="1"/>
  <c r="N2004" i="1" s="1"/>
  <c r="N2005" i="1" s="1"/>
  <c r="N2006" i="1" s="1"/>
  <c r="N2007" i="1" s="1"/>
  <c r="N2008" i="1" s="1"/>
  <c r="N2009" i="1" s="1"/>
  <c r="N2010" i="1" s="1"/>
  <c r="N2011" i="1" s="1"/>
  <c r="N2012" i="1" s="1"/>
  <c r="N2013" i="1" s="1"/>
  <c r="N2014" i="1" s="1"/>
  <c r="N2015" i="1" s="1"/>
  <c r="N2016" i="1" s="1"/>
  <c r="N2017" i="1" s="1"/>
  <c r="N2018" i="1" s="1"/>
  <c r="N2019" i="1" s="1"/>
  <c r="N2020" i="1" s="1"/>
  <c r="N2021" i="1" s="1"/>
  <c r="N2022" i="1" s="1"/>
  <c r="N2023" i="1" s="1"/>
  <c r="N2024" i="1" s="1"/>
  <c r="N2025" i="1" s="1"/>
  <c r="N2026" i="1" s="1"/>
  <c r="N2027" i="1" s="1"/>
  <c r="N2028" i="1" s="1"/>
  <c r="N2029" i="1" s="1"/>
  <c r="N2030" i="1" s="1"/>
  <c r="N2031" i="1" s="1"/>
  <c r="N2032" i="1" s="1"/>
  <c r="N2033" i="1" s="1"/>
  <c r="N2034" i="1" s="1"/>
  <c r="N2035" i="1" s="1"/>
  <c r="N2036" i="1" s="1"/>
  <c r="N2037" i="1" s="1"/>
  <c r="N2038" i="1" s="1"/>
  <c r="N2039" i="1" s="1"/>
  <c r="N2040" i="1" s="1"/>
  <c r="N2041" i="1" s="1"/>
  <c r="N2042" i="1" s="1"/>
  <c r="N2043" i="1" s="1"/>
  <c r="N2044" i="1" s="1"/>
  <c r="N2045" i="1" s="1"/>
  <c r="N2046" i="1" s="1"/>
  <c r="N2047" i="1" s="1"/>
  <c r="N2048" i="1" s="1"/>
  <c r="N2049" i="1" s="1"/>
  <c r="N2050" i="1" s="1"/>
  <c r="N2051" i="1" s="1"/>
  <c r="N2052" i="1" s="1"/>
  <c r="N2053" i="1" s="1"/>
  <c r="N2054" i="1" s="1"/>
  <c r="N2055" i="1" s="1"/>
  <c r="N2056" i="1" s="1"/>
  <c r="N2057" i="1" s="1"/>
  <c r="N2058" i="1" s="1"/>
  <c r="N2059" i="1" s="1"/>
  <c r="N2060" i="1" s="1"/>
  <c r="N2061" i="1" s="1"/>
  <c r="N2062" i="1" s="1"/>
  <c r="N2063" i="1" s="1"/>
  <c r="N2064" i="1" s="1"/>
  <c r="N2065" i="1" s="1"/>
  <c r="N2066" i="1" s="1"/>
  <c r="N2067" i="1" s="1"/>
  <c r="N2068" i="1" s="1"/>
  <c r="N2069" i="1" s="1"/>
  <c r="N2070" i="1" s="1"/>
  <c r="N2071" i="1" s="1"/>
  <c r="N2072" i="1" s="1"/>
  <c r="N2073" i="1" s="1"/>
  <c r="N2074" i="1" s="1"/>
  <c r="N2075" i="1" s="1"/>
  <c r="N2076" i="1" s="1"/>
  <c r="N2077" i="1" s="1"/>
  <c r="N2078" i="1" s="1"/>
  <c r="N2079" i="1" s="1"/>
  <c r="N2080" i="1" s="1"/>
  <c r="N2081" i="1" s="1"/>
  <c r="N2082" i="1" s="1"/>
  <c r="N2083" i="1" s="1"/>
  <c r="N2084" i="1" s="1"/>
  <c r="N2085" i="1" s="1"/>
  <c r="N2086" i="1" s="1"/>
  <c r="N2087" i="1" s="1"/>
  <c r="N2088" i="1" s="1"/>
  <c r="N2089" i="1" s="1"/>
  <c r="N2090" i="1" s="1"/>
  <c r="N2091" i="1" s="1"/>
  <c r="N2092" i="1" s="1"/>
  <c r="N2093" i="1" s="1"/>
  <c r="N2094" i="1" s="1"/>
  <c r="N2095" i="1" s="1"/>
  <c r="N2096" i="1" s="1"/>
  <c r="N2097" i="1" s="1"/>
  <c r="N2098" i="1" s="1"/>
  <c r="N2099" i="1" s="1"/>
  <c r="N2100" i="1" s="1"/>
  <c r="N2101" i="1" s="1"/>
  <c r="N2102" i="1" s="1"/>
  <c r="N2103" i="1" s="1"/>
  <c r="N2104" i="1" s="1"/>
  <c r="N2105" i="1" s="1"/>
  <c r="N2106" i="1" s="1"/>
  <c r="N2107" i="1" s="1"/>
  <c r="N2108" i="1" s="1"/>
  <c r="N2109" i="1" s="1"/>
  <c r="N2110" i="1" s="1"/>
  <c r="N2111" i="1" s="1"/>
  <c r="N2112" i="1" s="1"/>
  <c r="N2113" i="1" s="1"/>
  <c r="N2114" i="1" s="1"/>
  <c r="N2115" i="1" s="1"/>
  <c r="N2116" i="1" s="1"/>
  <c r="N2117" i="1" s="1"/>
  <c r="N2118" i="1" s="1"/>
  <c r="N2119" i="1" s="1"/>
  <c r="N2120" i="1" s="1"/>
  <c r="N2121" i="1" s="1"/>
  <c r="N2122" i="1" s="1"/>
  <c r="N2123" i="1" s="1"/>
  <c r="N2124" i="1" s="1"/>
  <c r="N2125" i="1" s="1"/>
  <c r="N2126" i="1" s="1"/>
  <c r="N2127" i="1" s="1"/>
  <c r="N2128" i="1" s="1"/>
  <c r="N2129" i="1" s="1"/>
  <c r="N2130" i="1" s="1"/>
  <c r="N2131" i="1" s="1"/>
  <c r="N2132" i="1" s="1"/>
  <c r="N2133" i="1" s="1"/>
  <c r="N2134" i="1" s="1"/>
  <c r="N2135" i="1" s="1"/>
  <c r="N2136" i="1" s="1"/>
  <c r="N2137" i="1" s="1"/>
  <c r="N2138" i="1" s="1"/>
  <c r="N2139" i="1" s="1"/>
  <c r="N2140" i="1" s="1"/>
  <c r="N2141" i="1" s="1"/>
  <c r="N2142" i="1" s="1"/>
  <c r="N2143" i="1" s="1"/>
  <c r="N2144" i="1" s="1"/>
  <c r="N2145" i="1" s="1"/>
  <c r="N2146" i="1" s="1"/>
  <c r="N2147" i="1" s="1"/>
  <c r="N2148" i="1" s="1"/>
  <c r="N2149" i="1" s="1"/>
  <c r="N2150" i="1" s="1"/>
  <c r="N2151" i="1" s="1"/>
  <c r="N2152" i="1" s="1"/>
  <c r="N2153" i="1" s="1"/>
  <c r="N2154" i="1" s="1"/>
  <c r="N2155" i="1" s="1"/>
  <c r="N2156" i="1" s="1"/>
  <c r="N2157" i="1" s="1"/>
  <c r="N2158" i="1" s="1"/>
  <c r="N2159" i="1" s="1"/>
  <c r="N2160" i="1" s="1"/>
  <c r="N2161" i="1" s="1"/>
  <c r="N2162" i="1" s="1"/>
  <c r="N2163" i="1" s="1"/>
  <c r="N2164" i="1" s="1"/>
  <c r="N2165" i="1" s="1"/>
  <c r="N2166" i="1" s="1"/>
  <c r="N2167" i="1" s="1"/>
  <c r="N2168" i="1" s="1"/>
  <c r="N2169" i="1" s="1"/>
  <c r="N2170" i="1" s="1"/>
  <c r="N2171" i="1" s="1"/>
  <c r="N2172" i="1" s="1"/>
  <c r="N2173" i="1" s="1"/>
  <c r="N2174" i="1" s="1"/>
  <c r="N2175" i="1" s="1"/>
  <c r="N2176" i="1" s="1"/>
  <c r="N2177" i="1" s="1"/>
  <c r="N2178" i="1" s="1"/>
  <c r="N2179" i="1" s="1"/>
  <c r="N2180" i="1" s="1"/>
  <c r="N2181" i="1" s="1"/>
  <c r="N2182" i="1" s="1"/>
  <c r="N2183" i="1" s="1"/>
  <c r="N2184" i="1" s="1"/>
  <c r="N2185" i="1" s="1"/>
  <c r="N2186" i="1" s="1"/>
  <c r="N2187" i="1" s="1"/>
  <c r="N2188" i="1" s="1"/>
  <c r="N2189" i="1" s="1"/>
  <c r="N2190" i="1" s="1"/>
  <c r="N2191" i="1" s="1"/>
  <c r="N2192" i="1" s="1"/>
  <c r="N2193" i="1" s="1"/>
  <c r="N2194" i="1" s="1"/>
  <c r="N2195" i="1" s="1"/>
  <c r="N2196" i="1" s="1"/>
  <c r="N2197" i="1" s="1"/>
  <c r="N2198" i="1" s="1"/>
  <c r="N2199" i="1" s="1"/>
  <c r="N2200" i="1" s="1"/>
  <c r="N2201" i="1" s="1"/>
  <c r="N2202" i="1" s="1"/>
  <c r="N2203" i="1" s="1"/>
  <c r="N2204" i="1" s="1"/>
  <c r="N2205" i="1" s="1"/>
  <c r="N2206" i="1" s="1"/>
  <c r="N2207" i="1" s="1"/>
  <c r="N2208" i="1" s="1"/>
  <c r="N2209" i="1" s="1"/>
  <c r="N2210" i="1" s="1"/>
  <c r="N2211" i="1" s="1"/>
  <c r="N2212" i="1" s="1"/>
  <c r="N2213" i="1" s="1"/>
  <c r="N2214" i="1" s="1"/>
  <c r="N2215" i="1" s="1"/>
  <c r="N2216" i="1" s="1"/>
  <c r="N2217" i="1" s="1"/>
  <c r="N2218" i="1" s="1"/>
  <c r="N2219" i="1" s="1"/>
  <c r="N2220" i="1" s="1"/>
  <c r="N2221" i="1" s="1"/>
  <c r="N2222" i="1" s="1"/>
  <c r="N2223" i="1" s="1"/>
  <c r="N2224" i="1" s="1"/>
  <c r="N2225" i="1" s="1"/>
  <c r="N2226" i="1" s="1"/>
  <c r="N2227" i="1" s="1"/>
  <c r="N2228" i="1" s="1"/>
  <c r="N2229" i="1" s="1"/>
  <c r="N2230" i="1" s="1"/>
  <c r="N2231" i="1" s="1"/>
  <c r="N2232" i="1" s="1"/>
  <c r="N2233" i="1" s="1"/>
  <c r="N2234" i="1" s="1"/>
  <c r="N2235" i="1" s="1"/>
  <c r="N2236" i="1" s="1"/>
  <c r="N2237" i="1" s="1"/>
  <c r="N2238" i="1" s="1"/>
  <c r="N2239" i="1" s="1"/>
  <c r="N2240" i="1" s="1"/>
  <c r="N2241" i="1" s="1"/>
  <c r="N2242" i="1" s="1"/>
  <c r="N2243" i="1" s="1"/>
  <c r="N2244" i="1" s="1"/>
  <c r="N2245" i="1" s="1"/>
  <c r="N2246" i="1" s="1"/>
  <c r="N2247" i="1" s="1"/>
  <c r="N2248" i="1" s="1"/>
  <c r="N2249" i="1" s="1"/>
  <c r="N2250" i="1" s="1"/>
  <c r="N2251" i="1" s="1"/>
  <c r="N2252" i="1" s="1"/>
  <c r="N2253" i="1" s="1"/>
  <c r="N2254" i="1" s="1"/>
  <c r="N2255" i="1" s="1"/>
  <c r="N2256" i="1" s="1"/>
  <c r="N2257" i="1" s="1"/>
  <c r="N2258" i="1" s="1"/>
  <c r="N2259" i="1" s="1"/>
  <c r="N2260" i="1" s="1"/>
  <c r="N2261" i="1" s="1"/>
  <c r="N2262" i="1" s="1"/>
  <c r="N2263" i="1" s="1"/>
  <c r="N2264" i="1" s="1"/>
  <c r="N2265" i="1" s="1"/>
  <c r="N2266" i="1" s="1"/>
  <c r="N2267" i="1" s="1"/>
  <c r="N2268" i="1" s="1"/>
  <c r="N2269" i="1" s="1"/>
  <c r="N2270" i="1" s="1"/>
  <c r="N2271" i="1" s="1"/>
  <c r="N2272" i="1" s="1"/>
  <c r="N2273" i="1" s="1"/>
  <c r="N2274" i="1" s="1"/>
  <c r="N2275" i="1" s="1"/>
  <c r="N2276" i="1" s="1"/>
  <c r="N2277" i="1" s="1"/>
  <c r="N2278" i="1" s="1"/>
  <c r="N2279" i="1" s="1"/>
  <c r="N2280" i="1" s="1"/>
  <c r="N2281" i="1" s="1"/>
  <c r="N2282" i="1" s="1"/>
  <c r="N2283" i="1" s="1"/>
  <c r="N2284" i="1" s="1"/>
  <c r="N2285" i="1" s="1"/>
  <c r="N2286" i="1" s="1"/>
  <c r="N2287" i="1" s="1"/>
  <c r="N2288" i="1" s="1"/>
  <c r="N2289" i="1" s="1"/>
  <c r="N2290" i="1" s="1"/>
  <c r="N2291" i="1" s="1"/>
  <c r="N2292" i="1" s="1"/>
  <c r="N2293" i="1" s="1"/>
  <c r="N2294" i="1" s="1"/>
  <c r="N2295" i="1" s="1"/>
  <c r="N2296" i="1" s="1"/>
  <c r="N2297" i="1" s="1"/>
  <c r="N2298" i="1" s="1"/>
  <c r="N2299" i="1" s="1"/>
  <c r="N2300" i="1" s="1"/>
  <c r="N2301" i="1" s="1"/>
  <c r="N2302" i="1" s="1"/>
  <c r="N2303" i="1" s="1"/>
  <c r="N2304" i="1" s="1"/>
  <c r="N2305" i="1" s="1"/>
  <c r="N2306" i="1" s="1"/>
  <c r="N2307" i="1" s="1"/>
  <c r="N2308" i="1" s="1"/>
  <c r="N2309" i="1" s="1"/>
  <c r="N2310" i="1" s="1"/>
  <c r="N2311" i="1" s="1"/>
  <c r="N2312" i="1" s="1"/>
  <c r="N2313" i="1" s="1"/>
  <c r="N2314" i="1" s="1"/>
  <c r="N2315" i="1" s="1"/>
  <c r="N2316" i="1" s="1"/>
  <c r="N2317" i="1" s="1"/>
  <c r="N2318" i="1" s="1"/>
  <c r="N2319" i="1" s="1"/>
  <c r="N2320" i="1" s="1"/>
  <c r="N2321" i="1" s="1"/>
  <c r="N2322" i="1" s="1"/>
  <c r="N2323" i="1" s="1"/>
  <c r="N2324" i="1" s="1"/>
  <c r="N2325" i="1" s="1"/>
  <c r="N2326" i="1" s="1"/>
  <c r="N2327" i="1" s="1"/>
  <c r="N2328" i="1" s="1"/>
  <c r="N2329" i="1" s="1"/>
  <c r="N2330" i="1" s="1"/>
  <c r="N2331" i="1" s="1"/>
  <c r="N2332" i="1" s="1"/>
  <c r="N2333" i="1" s="1"/>
  <c r="N2334" i="1" s="1"/>
  <c r="N2335" i="1" s="1"/>
  <c r="N2336" i="1" s="1"/>
  <c r="N2337" i="1" s="1"/>
  <c r="N2338" i="1" s="1"/>
  <c r="N2339" i="1" s="1"/>
  <c r="N2340" i="1" s="1"/>
  <c r="N2341" i="1" s="1"/>
  <c r="N2342" i="1" s="1"/>
  <c r="N2343" i="1" s="1"/>
  <c r="N2344" i="1" s="1"/>
  <c r="N2345" i="1" s="1"/>
  <c r="N2346" i="1" s="1"/>
  <c r="N2347" i="1" s="1"/>
  <c r="N2348" i="1" s="1"/>
  <c r="N2349" i="1" s="1"/>
  <c r="N2350" i="1" s="1"/>
  <c r="N2351" i="1" s="1"/>
  <c r="N2352" i="1" s="1"/>
  <c r="N2353" i="1" s="1"/>
  <c r="N2354" i="1" s="1"/>
  <c r="N2355" i="1" s="1"/>
  <c r="N2356" i="1" s="1"/>
  <c r="N2357" i="1" s="1"/>
  <c r="N2358" i="1" s="1"/>
  <c r="N2359" i="1" s="1"/>
  <c r="N2360" i="1" s="1"/>
  <c r="N2361" i="1" s="1"/>
  <c r="N2362" i="1" s="1"/>
  <c r="N2363" i="1" s="1"/>
  <c r="N2364" i="1" s="1"/>
  <c r="N2365" i="1" s="1"/>
  <c r="N2366" i="1" s="1"/>
  <c r="N2367" i="1" s="1"/>
  <c r="N2368" i="1" s="1"/>
  <c r="N2369" i="1" s="1"/>
  <c r="N2370" i="1" s="1"/>
  <c r="N2371" i="1" s="1"/>
  <c r="N2372" i="1" s="1"/>
  <c r="N2373" i="1" s="1"/>
  <c r="N2374" i="1" s="1"/>
  <c r="N2375" i="1" s="1"/>
  <c r="N2376" i="1" s="1"/>
  <c r="N2377" i="1" s="1"/>
  <c r="N2378" i="1" s="1"/>
  <c r="N2379" i="1" s="1"/>
  <c r="N2380" i="1" s="1"/>
  <c r="N2381" i="1" s="1"/>
  <c r="N2382" i="1" s="1"/>
  <c r="N2383" i="1" s="1"/>
  <c r="N2384" i="1" s="1"/>
  <c r="N2385" i="1" s="1"/>
  <c r="N2386" i="1" s="1"/>
  <c r="N2387" i="1" s="1"/>
  <c r="N2388" i="1" s="1"/>
  <c r="N2389" i="1" s="1"/>
  <c r="N2390" i="1" s="1"/>
  <c r="N2391" i="1" s="1"/>
  <c r="N2392" i="1" s="1"/>
  <c r="N2393" i="1" s="1"/>
  <c r="N2394" i="1" s="1"/>
  <c r="N2395" i="1" s="1"/>
  <c r="N2396" i="1" s="1"/>
  <c r="N2397" i="1" s="1"/>
  <c r="N2398" i="1" s="1"/>
  <c r="N2399" i="1" s="1"/>
  <c r="N2400" i="1" s="1"/>
  <c r="N2401" i="1" s="1"/>
  <c r="N2402" i="1" s="1"/>
  <c r="N2403" i="1" s="1"/>
  <c r="N2404" i="1" s="1"/>
  <c r="N2405" i="1" s="1"/>
  <c r="N2406" i="1" s="1"/>
  <c r="N2407" i="1" s="1"/>
  <c r="N2408" i="1" s="1"/>
  <c r="N2409" i="1" s="1"/>
  <c r="N2410" i="1" s="1"/>
  <c r="N2411" i="1" s="1"/>
  <c r="N2412" i="1" s="1"/>
  <c r="N2413" i="1" s="1"/>
  <c r="N2414" i="1" s="1"/>
  <c r="N2415" i="1" s="1"/>
  <c r="N2416" i="1" s="1"/>
  <c r="N2417" i="1" s="1"/>
  <c r="N2418" i="1" s="1"/>
  <c r="N2419" i="1" s="1"/>
  <c r="N2420" i="1" s="1"/>
  <c r="N2421" i="1" s="1"/>
  <c r="N2422" i="1" s="1"/>
  <c r="N2423" i="1" s="1"/>
  <c r="N2424" i="1" s="1"/>
  <c r="N2425" i="1" s="1"/>
  <c r="N2426" i="1" s="1"/>
  <c r="N2427" i="1" s="1"/>
  <c r="N2428" i="1" s="1"/>
  <c r="N2429" i="1" s="1"/>
  <c r="N2430" i="1" s="1"/>
  <c r="N2431" i="1" s="1"/>
  <c r="N2432" i="1" s="1"/>
  <c r="N2433" i="1" s="1"/>
  <c r="N2434" i="1" s="1"/>
  <c r="N2435" i="1" s="1"/>
  <c r="N2436" i="1" s="1"/>
  <c r="N2437" i="1" s="1"/>
  <c r="N2438" i="1" s="1"/>
  <c r="N2439" i="1" s="1"/>
  <c r="N2440" i="1" s="1"/>
  <c r="N2441" i="1" s="1"/>
  <c r="N2442" i="1" s="1"/>
  <c r="N2443" i="1" s="1"/>
  <c r="N2444" i="1" s="1"/>
  <c r="N2445" i="1" s="1"/>
  <c r="N2446" i="1" s="1"/>
  <c r="N2447" i="1" s="1"/>
  <c r="N2448" i="1" s="1"/>
  <c r="N2449" i="1" s="1"/>
  <c r="N2450" i="1" s="1"/>
  <c r="N2451" i="1" s="1"/>
  <c r="N2452" i="1" s="1"/>
  <c r="N2453" i="1" s="1"/>
  <c r="N2454" i="1" s="1"/>
  <c r="N2455" i="1" s="1"/>
  <c r="N2456" i="1" s="1"/>
  <c r="N2457" i="1" s="1"/>
  <c r="N2458" i="1" s="1"/>
  <c r="N2459" i="1" s="1"/>
  <c r="N2460" i="1" s="1"/>
  <c r="N2461" i="1" s="1"/>
  <c r="N2462" i="1" s="1"/>
  <c r="N2463" i="1" s="1"/>
  <c r="N2464" i="1" s="1"/>
  <c r="N2465" i="1" s="1"/>
  <c r="N2466" i="1" s="1"/>
  <c r="N2467" i="1" s="1"/>
  <c r="N2468" i="1" s="1"/>
  <c r="N2469" i="1" s="1"/>
  <c r="N2470" i="1" s="1"/>
  <c r="N2471" i="1" s="1"/>
  <c r="N2472" i="1" s="1"/>
  <c r="N2473" i="1" s="1"/>
  <c r="N2474" i="1" s="1"/>
  <c r="N2475" i="1" s="1"/>
  <c r="N2476" i="1" s="1"/>
  <c r="N2477" i="1" s="1"/>
  <c r="N2478" i="1" s="1"/>
  <c r="N2479" i="1" s="1"/>
  <c r="N2480" i="1" s="1"/>
  <c r="N2481" i="1" s="1"/>
  <c r="N2482" i="1" s="1"/>
  <c r="N2483" i="1" s="1"/>
  <c r="N2484" i="1" s="1"/>
  <c r="N2485" i="1" s="1"/>
  <c r="N2486" i="1" s="1"/>
  <c r="N2487" i="1" s="1"/>
  <c r="N2488" i="1" s="1"/>
  <c r="N2489" i="1" s="1"/>
  <c r="N2490" i="1" s="1"/>
  <c r="N2491" i="1" s="1"/>
  <c r="N2492" i="1" s="1"/>
  <c r="N2493" i="1" s="1"/>
  <c r="N2494" i="1" s="1"/>
  <c r="N2495" i="1" s="1"/>
  <c r="N2496" i="1" s="1"/>
  <c r="N2497" i="1" s="1"/>
  <c r="N2498" i="1" s="1"/>
  <c r="N2499" i="1" s="1"/>
  <c r="N2500" i="1" s="1"/>
  <c r="N2501" i="1" s="1"/>
  <c r="N2502" i="1" s="1"/>
  <c r="N2503" i="1" s="1"/>
  <c r="N2504" i="1" s="1"/>
  <c r="N2505" i="1" s="1"/>
  <c r="N2506" i="1" s="1"/>
  <c r="N2507" i="1" s="1"/>
  <c r="N2508" i="1" s="1"/>
  <c r="N2509" i="1" s="1"/>
  <c r="N2510" i="1" s="1"/>
  <c r="N2511" i="1" s="1"/>
  <c r="N2512" i="1" s="1"/>
  <c r="N2513" i="1" s="1"/>
  <c r="N2514" i="1" s="1"/>
  <c r="N2515" i="1" s="1"/>
  <c r="N2516" i="1" s="1"/>
  <c r="N2517" i="1" s="1"/>
  <c r="N2518" i="1" s="1"/>
  <c r="N2519" i="1" s="1"/>
  <c r="N2520" i="1" s="1"/>
  <c r="N2521" i="1" s="1"/>
  <c r="N2522" i="1" s="1"/>
  <c r="N2523" i="1" s="1"/>
  <c r="N2524" i="1" s="1"/>
  <c r="N2525" i="1" s="1"/>
  <c r="N2526" i="1" s="1"/>
  <c r="N2527" i="1" s="1"/>
  <c r="N2528" i="1" s="1"/>
  <c r="N2529" i="1" s="1"/>
  <c r="N2530" i="1" s="1"/>
  <c r="N2531" i="1" s="1"/>
  <c r="N2532" i="1" s="1"/>
  <c r="N2533" i="1" s="1"/>
  <c r="N2534" i="1" s="1"/>
  <c r="N2535" i="1" s="1"/>
  <c r="N2536" i="1" s="1"/>
  <c r="N2537" i="1" s="1"/>
  <c r="N2538" i="1" s="1"/>
  <c r="N2539" i="1" s="1"/>
  <c r="N2540" i="1" s="1"/>
  <c r="N2541" i="1" s="1"/>
  <c r="N2542" i="1" s="1"/>
  <c r="N2543" i="1" s="1"/>
  <c r="N2544" i="1" s="1"/>
  <c r="N2545" i="1" s="1"/>
  <c r="N2546" i="1" s="1"/>
  <c r="N2547" i="1" s="1"/>
  <c r="N2548" i="1" s="1"/>
  <c r="N2549" i="1" s="1"/>
  <c r="N2550" i="1" s="1"/>
  <c r="N2551" i="1" s="1"/>
  <c r="N2552" i="1" s="1"/>
  <c r="N2553" i="1" s="1"/>
  <c r="N2554" i="1" s="1"/>
  <c r="N2555" i="1" s="1"/>
  <c r="N2556" i="1" s="1"/>
  <c r="N2557" i="1" s="1"/>
  <c r="N2558" i="1" s="1"/>
  <c r="N2559" i="1" s="1"/>
  <c r="N2560" i="1" s="1"/>
  <c r="N2561" i="1" s="1"/>
  <c r="N2562" i="1" s="1"/>
  <c r="N2563" i="1" s="1"/>
  <c r="N2564" i="1" s="1"/>
  <c r="N2565" i="1" s="1"/>
  <c r="N2566" i="1" s="1"/>
  <c r="N2567" i="1" s="1"/>
  <c r="N2568" i="1" s="1"/>
  <c r="N2569" i="1" s="1"/>
  <c r="N2570" i="1" s="1"/>
  <c r="N2571" i="1" s="1"/>
  <c r="N2572" i="1" s="1"/>
  <c r="N2573" i="1" s="1"/>
  <c r="N2574" i="1" s="1"/>
  <c r="N2575" i="1" s="1"/>
  <c r="N2576" i="1" s="1"/>
  <c r="N2577" i="1" s="1"/>
  <c r="N2578" i="1" s="1"/>
  <c r="N2579" i="1" s="1"/>
  <c r="N2580" i="1" s="1"/>
  <c r="N2581" i="1" s="1"/>
  <c r="N2582" i="1" s="1"/>
  <c r="N2583" i="1" s="1"/>
  <c r="N2584" i="1" s="1"/>
  <c r="N2585" i="1" s="1"/>
  <c r="N2586" i="1" s="1"/>
  <c r="N2587" i="1" s="1"/>
  <c r="N2588" i="1" s="1"/>
  <c r="N2589" i="1" s="1"/>
  <c r="N2590" i="1" s="1"/>
  <c r="N2591" i="1" s="1"/>
  <c r="N2592" i="1" s="1"/>
  <c r="N2593" i="1" s="1"/>
  <c r="N2594" i="1" s="1"/>
  <c r="N2595" i="1" s="1"/>
  <c r="N2596" i="1" s="1"/>
  <c r="N2597" i="1" s="1"/>
  <c r="N2598" i="1" s="1"/>
  <c r="N2599" i="1" s="1"/>
  <c r="N2600" i="1" s="1"/>
  <c r="N2601" i="1" s="1"/>
  <c r="N2602" i="1" s="1"/>
  <c r="N2603" i="1" s="1"/>
</calcChain>
</file>

<file path=xl/comments1.xml><?xml version="1.0" encoding="utf-8"?>
<comments xmlns="http://schemas.openxmlformats.org/spreadsheetml/2006/main">
  <authors>
    <author>bykovaolpe</author>
  </authors>
  <commentList>
    <comment ref="B873" authorId="0" shapeId="0">
      <text>
        <r>
          <rPr>
            <b/>
            <sz val="9"/>
            <color indexed="81"/>
            <rFont val="Tahoma"/>
            <family val="2"/>
            <charset val="204"/>
          </rPr>
          <t>bykovaolpe:</t>
        </r>
        <r>
          <rPr>
            <sz val="9"/>
            <color indexed="81"/>
            <rFont val="Tahoma"/>
            <family val="2"/>
            <charset val="204"/>
          </rPr>
          <t xml:space="preserve">
</t>
        </r>
      </text>
    </comment>
  </commentList>
</comments>
</file>

<file path=xl/sharedStrings.xml><?xml version="1.0" encoding="utf-8"?>
<sst xmlns="http://schemas.openxmlformats.org/spreadsheetml/2006/main" count="14881" uniqueCount="10530">
  <si>
    <t>№</t>
  </si>
  <si>
    <t>Кадастровый номер</t>
  </si>
  <si>
    <t>Сведения о передаче прав</t>
  </si>
  <si>
    <t>Правообладатель</t>
  </si>
  <si>
    <t>56:44:0219003:3</t>
  </si>
  <si>
    <t>56:44:0112001:40</t>
  </si>
  <si>
    <t>Размещение учебного здания - ОГИМ (школа)</t>
  </si>
  <si>
    <t>МОБУ " №6", ИНН: 5609038176</t>
  </si>
  <si>
    <t>06.02.2013                           56-56-01/303/2012-183</t>
  </si>
  <si>
    <t>56:44:0452011:5</t>
  </si>
  <si>
    <t>Размещение здания магазина</t>
  </si>
  <si>
    <t>56:44:0432001:3</t>
  </si>
  <si>
    <t>Размещение 4-х этажного кирпичного административного здания с подвалом</t>
  </si>
  <si>
    <t>56:44:0219001:3</t>
  </si>
  <si>
    <t>Размещение административного здания</t>
  </si>
  <si>
    <t>56:44:0220002:6</t>
  </si>
  <si>
    <t>56:44:0114002:45</t>
  </si>
  <si>
    <t>56:44:0336003:2</t>
  </si>
  <si>
    <t>МОБУ "СОШ №48", ИНН: 5611024420</t>
  </si>
  <si>
    <t>14.05.2013                             56-56-01/130/2013-432</t>
  </si>
  <si>
    <t>56:44:0111003:27</t>
  </si>
  <si>
    <t>МОБУ " 4", ИНН: 5609035979</t>
  </si>
  <si>
    <t>ПБП</t>
  </si>
  <si>
    <t>08.09.2009                            56-56-01/181/2009-330</t>
  </si>
  <si>
    <t xml:space="preserve">56:44:0127002:14 </t>
  </si>
  <si>
    <t>Размещение административно-производственных зданий</t>
  </si>
  <si>
    <t xml:space="preserve">56:44:0111001:19 </t>
  </si>
  <si>
    <t>Здание детского сада - Детский сад № 138 "Сказка" (ДС)</t>
  </si>
  <si>
    <t>МБДОУ «Детский сад комбиниро-ванного вида № 138»</t>
  </si>
  <si>
    <t xml:space="preserve"> ПБП- 26.04.2012 №1908</t>
  </si>
  <si>
    <t>11.02.2013                       56-56-01/347/2012-093</t>
  </si>
  <si>
    <t>Административное здание</t>
  </si>
  <si>
    <t>56:44:0305004:20</t>
  </si>
  <si>
    <t>Размещение зданий детского сада (ДС)</t>
  </si>
  <si>
    <t>МБДОУ «Детский сад комбинирован ного вида № 56»</t>
  </si>
  <si>
    <t xml:space="preserve"> ПБП - 11.04.2012 №1619</t>
  </si>
  <si>
    <t>24.05.2012                      56-56-01/145/2012-011</t>
  </si>
  <si>
    <t>56:44:0431001:5</t>
  </si>
  <si>
    <t xml:space="preserve"> ПБП - 21.06.2012 №2916-Р</t>
  </si>
  <si>
    <t>04.02.2013                       56-56-01/165/2012-239</t>
  </si>
  <si>
    <t>56:44:0120003:49</t>
  </si>
  <si>
    <t>Размещение объекта образования,  Детский сад № 150  (ДС)</t>
  </si>
  <si>
    <t>МБДОУ № 150,                    ИНН: 5609024430</t>
  </si>
  <si>
    <t>16.07.2013                            56-56-01/263/2013-209</t>
  </si>
  <si>
    <t>56:44:0218008:4</t>
  </si>
  <si>
    <t>МОАУ " №2",                 ИНН: 5610052030</t>
  </si>
  <si>
    <t>22.07.2004                                56-01/00-83/2004-328</t>
  </si>
  <si>
    <t xml:space="preserve">56:44:0444001:8 </t>
  </si>
  <si>
    <t>56:44:0352010:2</t>
  </si>
  <si>
    <t>МОБУ "СОШ-39" , ИНН: 5611014493</t>
  </si>
  <si>
    <t>20.12.2002                               56-01/00-124/2002-14</t>
  </si>
  <si>
    <t xml:space="preserve">56:44:0126002:17 </t>
  </si>
  <si>
    <t>МОБУ " № 3",                   ИНН: 5609024328</t>
  </si>
  <si>
    <t xml:space="preserve">ПБП  Расп. № 3431-р 16.07.2013 </t>
  </si>
  <si>
    <t>10.09.2013                           56-56-01/369/2013-157</t>
  </si>
  <si>
    <t xml:space="preserve">56:44:0341002:6 </t>
  </si>
  <si>
    <t>ПБП  Расп. № 1962 от 29.04.2013</t>
  </si>
  <si>
    <t>15.05.2013                               56-56-01/060/2013-589</t>
  </si>
  <si>
    <t xml:space="preserve">56:44:0110001:17 </t>
  </si>
  <si>
    <t>МДОАУ "Детский сад №181",                            ИНН: 5610155822</t>
  </si>
  <si>
    <t>19.12.2013                       56-56-01/416/2013-374</t>
  </si>
  <si>
    <t xml:space="preserve">56:44:0103001:376 </t>
  </si>
  <si>
    <t>Строительство мусороперерабатывающего комплекса (гор. свалка)</t>
  </si>
  <si>
    <t xml:space="preserve">56:44:0103001:379 </t>
  </si>
  <si>
    <t xml:space="preserve">56:44:0103001:378 </t>
  </si>
  <si>
    <t>Строительство линии по переработке вторсырья  (гор. свалка)</t>
  </si>
  <si>
    <t>56:44:0103001:377</t>
  </si>
  <si>
    <t>Для строительства тепличного комбината  (гор. свалка)</t>
  </si>
  <si>
    <t xml:space="preserve">56:44:0244001:14 </t>
  </si>
  <si>
    <t>Размещение лыжной базы</t>
  </si>
  <si>
    <t xml:space="preserve">56:44:0217001:5 </t>
  </si>
  <si>
    <t>Размещение тяговой подстанции №15</t>
  </si>
  <si>
    <t xml:space="preserve">56:44:0445003:5 </t>
  </si>
  <si>
    <t>Размещение тяговой подстанции №1</t>
  </si>
  <si>
    <t xml:space="preserve">56:44:0206007:29 </t>
  </si>
  <si>
    <t>МБОУДОД ДЮСШ № 1, ИНН: 5610061170</t>
  </si>
  <si>
    <t>18.10.2010                            56-56-01/221/2010-429</t>
  </si>
  <si>
    <t xml:space="preserve">56:44:0451004:5 </t>
  </si>
  <si>
    <t>Размещение диспетчерской</t>
  </si>
  <si>
    <t xml:space="preserve">56:44:0202001:11 </t>
  </si>
  <si>
    <t>Строительство жилой застройки</t>
  </si>
  <si>
    <t>Аренда 6/л-215юр 21.11.2006</t>
  </si>
  <si>
    <t>27.02.2007                            56-56-01/192/2006-220</t>
  </si>
  <si>
    <t>56:44:0431007:5</t>
  </si>
  <si>
    <t>Размещение учебно-курсового комбината</t>
  </si>
  <si>
    <t>16.05.2005                           56-56-01/169/2007-102</t>
  </si>
  <si>
    <t xml:space="preserve">56:44:0447001:16  </t>
  </si>
  <si>
    <t>08.04.2010                              56-56-01/106/2010-026</t>
  </si>
  <si>
    <t>51/1</t>
  </si>
  <si>
    <t xml:space="preserve">56:44:0314001:769 </t>
  </si>
  <si>
    <t>51/3</t>
  </si>
  <si>
    <t xml:space="preserve">56:44:0314001:770 </t>
  </si>
  <si>
    <t xml:space="preserve"> 2 пусковой комплекс - физкультурно-оздоровительный комплекс</t>
  </si>
  <si>
    <t>МАОУДОД                               СДЮСШ дзюдо,                    ИНН: 5611065226</t>
  </si>
  <si>
    <t xml:space="preserve"> 24.02.2014                         56-56-01/061/2014-254</t>
  </si>
  <si>
    <t xml:space="preserve">56:44:0421002:7         </t>
  </si>
  <si>
    <t>Размещение центра эстетического воспитания детей</t>
  </si>
  <si>
    <t>56:44:0111003:53</t>
  </si>
  <si>
    <t>Размещение сквера с памятником генерал-полков. Родимцеву А.И.</t>
  </si>
  <si>
    <t xml:space="preserve">56:44:0226001:47 </t>
  </si>
  <si>
    <t>Размещение спортивно-оздоровительного комплекса «Урал»                         (школа-спорт)</t>
  </si>
  <si>
    <t>24.04.2009                        56-56-01/005/2009-433</t>
  </si>
  <si>
    <t xml:space="preserve">56:44:0267001:22 </t>
  </si>
  <si>
    <t>Размещение дома-интернета</t>
  </si>
  <si>
    <t xml:space="preserve">56:44:0405002:25        </t>
  </si>
  <si>
    <t>Размещение объектов культуры - МУК "Театр кукол "Пьеро"</t>
  </si>
  <si>
    <t>МАУ "Оренбургский театр кукол "Пьеро", ИНН: 5609006255</t>
  </si>
  <si>
    <t>71/1</t>
  </si>
  <si>
    <t xml:space="preserve">56:44:0231007:8 </t>
  </si>
  <si>
    <t>ЗУ с размещением сквера имени В.И. Ленина: размещение временного кафе из легких конструкций</t>
  </si>
  <si>
    <t>71/2</t>
  </si>
  <si>
    <t xml:space="preserve">56:44:0231007:7 </t>
  </si>
  <si>
    <t>71/3</t>
  </si>
  <si>
    <t xml:space="preserve">56:44:0231007:6 </t>
  </si>
  <si>
    <t xml:space="preserve">56:44:0436001:2     </t>
  </si>
  <si>
    <t xml:space="preserve">56:44:0265004:25 </t>
  </si>
  <si>
    <t>Земли под объектами культуры и искусства для размещения библиотеки и ЦТП</t>
  </si>
  <si>
    <t xml:space="preserve">56:44:0220008:8 </t>
  </si>
  <si>
    <t xml:space="preserve">56:44:0108001:85  </t>
  </si>
  <si>
    <t xml:space="preserve">Для размещения производственных зданий </t>
  </si>
  <si>
    <t xml:space="preserve">56:44:0445004:21 </t>
  </si>
  <si>
    <t>20.05.2009                             56-56-01/120/2009-059</t>
  </si>
  <si>
    <t xml:space="preserve">56:44:0453006:10 </t>
  </si>
  <si>
    <t>МОБУДОД "ДЮСШ №2", ИНН: 5612037165</t>
  </si>
  <si>
    <t>19.08.2010                        56-56-01/200/2010-173</t>
  </si>
  <si>
    <t xml:space="preserve">56:44:0101003:24 </t>
  </si>
  <si>
    <t>56:44:0103001:405</t>
  </si>
  <si>
    <t>Земли сельскохозяйственного использования  -  (Овощевод) Сельхоз</t>
  </si>
  <si>
    <t xml:space="preserve">56:44:0239001:2738 </t>
  </si>
  <si>
    <t>56:44:0238001:535</t>
  </si>
  <si>
    <t>Земли сельскохозяйственного использования -  (Овощевод) Сельхоз</t>
  </si>
  <si>
    <t>56:44:0201004:6</t>
  </si>
  <si>
    <t>56:44:0452006:31</t>
  </si>
  <si>
    <t xml:space="preserve">Для размещения объектов образования, под размещение здания городской станции туризма </t>
  </si>
  <si>
    <t>11.02.2010                          № 56-56-01/043/2010-208</t>
  </si>
  <si>
    <t xml:space="preserve">56:44:0404018:12  </t>
  </si>
  <si>
    <t>Размещение ИЖД</t>
  </si>
  <si>
    <t xml:space="preserve">56:44:0238001:527 </t>
  </si>
  <si>
    <t xml:space="preserve">Размещение произ-водственных и адми-нистративных зданий, строений, сооружений коммунального хозяйства </t>
  </si>
  <si>
    <t>56:44:0406004:12</t>
  </si>
  <si>
    <t>56:44:0238001:635</t>
  </si>
  <si>
    <t>МБУДОд ЦЭВД,                ИНН: 5612018733</t>
  </si>
  <si>
    <t>31.03.2010                             № 56-56-01/073/2010-101</t>
  </si>
  <si>
    <t xml:space="preserve">56:44:0351001:8 </t>
  </si>
  <si>
    <t>Общежитие железной дороги</t>
  </si>
  <si>
    <t>Коллективное садоводство</t>
  </si>
  <si>
    <t xml:space="preserve">56:44:0305004:1140 </t>
  </si>
  <si>
    <t>Для размещения объектов здравоохранения под размещение поликлиники</t>
  </si>
  <si>
    <t xml:space="preserve">56:44:0238001:936 </t>
  </si>
  <si>
    <t>56-56-01/087/2010-033</t>
  </si>
  <si>
    <t>56:44:0245002:235</t>
  </si>
  <si>
    <t xml:space="preserve"> 56-56-01/087/2010-032</t>
  </si>
  <si>
    <t xml:space="preserve">56:44:0112003:33 </t>
  </si>
  <si>
    <t>МОБУ " № 5"  ИНН: 5609024215</t>
  </si>
  <si>
    <t>29.09.2010                          56-56-01/046/2010-270</t>
  </si>
  <si>
    <t xml:space="preserve">56:44:0112003:40 </t>
  </si>
  <si>
    <t>28.09.2010                            56-56-01/046/2010-271</t>
  </si>
  <si>
    <t>56:44:0102005:37</t>
  </si>
  <si>
    <t xml:space="preserve">56:44:0238001:934 </t>
  </si>
  <si>
    <t xml:space="preserve">56:44:0304004:69 </t>
  </si>
  <si>
    <t xml:space="preserve">56:44:0238001:937 </t>
  </si>
  <si>
    <t>56:44:0238001:935</t>
  </si>
  <si>
    <t xml:space="preserve">56:44:0101009:85 </t>
  </si>
  <si>
    <t xml:space="preserve">56:44:0331001:70 </t>
  </si>
  <si>
    <t xml:space="preserve">56:44:0102005:38 </t>
  </si>
  <si>
    <t xml:space="preserve">56:44:0206001:47 </t>
  </si>
  <si>
    <t xml:space="preserve">56:44:0126001:33 </t>
  </si>
  <si>
    <t xml:space="preserve">56:44:0407011:23 </t>
  </si>
  <si>
    <t xml:space="preserve">56:44:0260011:57 </t>
  </si>
  <si>
    <t>МБУДОД ЦДТ Дзержинского района, ИНН: 5609021863</t>
  </si>
  <si>
    <t>13.05.2013                                          56-56-01/060/2013-554</t>
  </si>
  <si>
    <t xml:space="preserve">56:44:0114002:139 </t>
  </si>
  <si>
    <t xml:space="preserve">56:44:0201003:4032 </t>
  </si>
  <si>
    <t>Коллективное садоводство - Дача</t>
  </si>
  <si>
    <t xml:space="preserve">56:44:0224001:186 </t>
  </si>
  <si>
    <t>Управление Роспотребнадзора по Оренбургской области, ИНН: 5610086110</t>
  </si>
  <si>
    <t>19.12.2012                            № 56-56-01/380/2012-320</t>
  </si>
  <si>
    <t xml:space="preserve">56:44:0201020:123 </t>
  </si>
  <si>
    <t xml:space="preserve">Для размещения производственных зданий, строений, сооружений коммунального хозяйства </t>
  </si>
  <si>
    <t xml:space="preserve"> ПБП 29.12.2012         № 6265-р</t>
  </si>
  <si>
    <t>19.03.2013                            № 56-56-01/027/2013/017</t>
  </si>
  <si>
    <t xml:space="preserve">56:44:0240007:80 </t>
  </si>
  <si>
    <t>УЖКХ г. Оренбурга, ИНН: 5612005646</t>
  </si>
  <si>
    <t xml:space="preserve">56:44:0240010:205  </t>
  </si>
  <si>
    <t xml:space="preserve">56:44:0117036:18 </t>
  </si>
  <si>
    <t>МБОУДОД ДЮСШ № 5 "Орбита", ИНН: 5609034453</t>
  </si>
  <si>
    <t>22.02.2011                         № 56-56-01/058/2011-008</t>
  </si>
  <si>
    <t xml:space="preserve">56:44:0223001:278 </t>
  </si>
  <si>
    <t>МОУ " № 5", ИНН: 5610069122</t>
  </si>
  <si>
    <t>56:44:0320008:4</t>
  </si>
  <si>
    <t>14.02.2011                         № 56-56-01/010/2011-141</t>
  </si>
  <si>
    <t xml:space="preserve">56:44:0266009:45 </t>
  </si>
  <si>
    <t>Для размещения среднеэтажных жилых домов, под строительство МКЖД</t>
  </si>
  <si>
    <t>Размещение рекреации -парк, сквер</t>
  </si>
  <si>
    <t xml:space="preserve">56:44:0236007:15 </t>
  </si>
  <si>
    <t>МОАУ " №2", ИНН: 5610052030</t>
  </si>
  <si>
    <t>19.01.2011                        56-56-01/052/2010-182</t>
  </si>
  <si>
    <t xml:space="preserve">56:44:0120001:31 </t>
  </si>
  <si>
    <t xml:space="preserve">56:44:0453002:30 </t>
  </si>
  <si>
    <t xml:space="preserve">56:44:0117012:20 </t>
  </si>
  <si>
    <t>МОБУ "Основная общеобразовательная  школа № 14", ИНН: 5609028629</t>
  </si>
  <si>
    <t>ПБП 26.04.2012 № 1909</t>
  </si>
  <si>
    <t>14.01.2013                             56-56-01/101/2012-450</t>
  </si>
  <si>
    <t xml:space="preserve">56:44:0110002:51 </t>
  </si>
  <si>
    <t>МДОАУ  № 110,                 ИНН: 5609024053</t>
  </si>
  <si>
    <t>25.04.2011                           56-56-01/107/2011-036</t>
  </si>
  <si>
    <t xml:space="preserve">56:44:0305004:1154 </t>
  </si>
  <si>
    <t>МБДОУ №169,                       ИНН: 5611026347</t>
  </si>
  <si>
    <t>01.11.2011                             56-56-01/292/2011-258</t>
  </si>
  <si>
    <t xml:space="preserve">56:44:0352003:46 </t>
  </si>
  <si>
    <t xml:space="preserve">56:44:0241001:5812 </t>
  </si>
  <si>
    <t>Размещение организации спорта и культуры</t>
  </si>
  <si>
    <t>МАУДОД «Центр внешкольной работы «Подросток»</t>
  </si>
  <si>
    <t>13.03.2012                         56-56-01/055/2012-223</t>
  </si>
  <si>
    <t>56:44:1101001:976</t>
  </si>
  <si>
    <t>Для размещения административных и офисных зданий</t>
  </si>
  <si>
    <t>Администрации села Городище Ленинского района г.Оренбурга</t>
  </si>
  <si>
    <t xml:space="preserve"> ПБП                                             расп.                         06.09.2012                  № 4354-р</t>
  </si>
  <si>
    <t xml:space="preserve">06.04.2015                          56-56/001-56/001/050/2015-319/1          </t>
  </si>
  <si>
    <t xml:space="preserve">56:44:0317005:199 </t>
  </si>
  <si>
    <t>Для размещения домов многоэтажной жилой застройки (ветхий)</t>
  </si>
  <si>
    <t xml:space="preserve">56:44:0111003:84 </t>
  </si>
  <si>
    <t>МДОАУ № 156,                  ИНН: 5609091684</t>
  </si>
  <si>
    <t>03.04.2014                             56-56-01/071/2014-460</t>
  </si>
  <si>
    <t xml:space="preserve">56:44:0305003:652 </t>
  </si>
  <si>
    <t>МБДОУ  №157,                  ИНН: 5611021892</t>
  </si>
  <si>
    <t>17.08.2011                           56-56-01/175/2011-187</t>
  </si>
  <si>
    <t xml:space="preserve">56:44:0335014:10 </t>
  </si>
  <si>
    <t>Размещение эксперимен-тального цеха (литер В16В17), цеха механизации (литер В18), гаража (литер В19В20)</t>
  </si>
  <si>
    <t>МАУДО "ЦВР "Подросток",                ИНН: 5611005185</t>
  </si>
  <si>
    <t>ПБП                           № 3610-р 30.06.2014</t>
  </si>
  <si>
    <t>23.07.2014                                56-56-01/200/2014-199</t>
  </si>
  <si>
    <t xml:space="preserve">56:44:0321010:9 </t>
  </si>
  <si>
    <t>ПБП                                № 3610-р 30.06.2014</t>
  </si>
  <si>
    <t>18.07.2014                               56-56-01/200/2014-198</t>
  </si>
  <si>
    <t xml:space="preserve">56:44:0340001:9 </t>
  </si>
  <si>
    <t>Размещение парка - Сад им. Цвиллинга</t>
  </si>
  <si>
    <t xml:space="preserve">МАОУДОД ДЮСШ №9 "Сармат", ИНН: 5611067505
</t>
  </si>
  <si>
    <t>ПБП                           2619-р 28.04.2015</t>
  </si>
  <si>
    <t>23.12.2015                         56-56/001-56/001/215/2015-1993/1</t>
  </si>
  <si>
    <t xml:space="preserve">56:44:0239001:1967 </t>
  </si>
  <si>
    <t>Коллективное садоводство  - Дача</t>
  </si>
  <si>
    <t xml:space="preserve">56:44:0355008:20 </t>
  </si>
  <si>
    <t xml:space="preserve">56:44:0121001:120 </t>
  </si>
  <si>
    <t xml:space="preserve">56:44:0112001:112 </t>
  </si>
  <si>
    <t xml:space="preserve">56:44:0111002:87 </t>
  </si>
  <si>
    <t xml:space="preserve">56:44:0448002:19 </t>
  </si>
  <si>
    <t>МУП "Муниципальный имущественный фонд", ИНН: 5612000461</t>
  </si>
  <si>
    <t xml:space="preserve">56:44:0111002:109 </t>
  </si>
  <si>
    <t>МБДОУ № 6,                     ИНН: 5609021479</t>
  </si>
  <si>
    <t>11.11.2011                              56-56-01/310/2011-004</t>
  </si>
  <si>
    <t xml:space="preserve">56:44:0351001:2 </t>
  </si>
  <si>
    <t>Южно-Уральская железная дорога - филиал ОАО"РЖД" , ИНН: 7708503727</t>
  </si>
  <si>
    <t>Долевая собствен-ность 14/100 доли</t>
  </si>
  <si>
    <t xml:space="preserve">26.03.2004                            56-01/00-50/2004-338 </t>
  </si>
  <si>
    <t xml:space="preserve">56:44:0116001:753 </t>
  </si>
  <si>
    <t xml:space="preserve">56:44:0116001:184 </t>
  </si>
  <si>
    <t xml:space="preserve">56:44:0120002:67 </t>
  </si>
  <si>
    <t xml:space="preserve">56:44:0236002:40 </t>
  </si>
  <si>
    <t xml:space="preserve">56:44:0229001:497 </t>
  </si>
  <si>
    <t xml:space="preserve">56:44:0235002:18 </t>
  </si>
  <si>
    <t xml:space="preserve">56:44:0112001:81 </t>
  </si>
  <si>
    <t xml:space="preserve">56:44:0229001:498  </t>
  </si>
  <si>
    <t xml:space="preserve">56:44:0114001:84  </t>
  </si>
  <si>
    <t xml:space="preserve">56:44:0120002:71 </t>
  </si>
  <si>
    <t xml:space="preserve">56:44:0219010:3 </t>
  </si>
  <si>
    <t>Земельные участки, занятые скверами, размещение фонтана</t>
  </si>
  <si>
    <t xml:space="preserve">56:44:0241001:6075 </t>
  </si>
  <si>
    <t xml:space="preserve">56:44:0121001:158 </t>
  </si>
  <si>
    <t xml:space="preserve">56:44:0223001:268 </t>
  </si>
  <si>
    <t xml:space="preserve">56:44:0235001:106 </t>
  </si>
  <si>
    <t xml:space="preserve">56:44:0217001:309 </t>
  </si>
  <si>
    <t xml:space="preserve">56:44:0229001:495 </t>
  </si>
  <si>
    <t xml:space="preserve">56:44:0412002:19 </t>
  </si>
  <si>
    <t xml:space="preserve">56:44:0229001:496 </t>
  </si>
  <si>
    <t xml:space="preserve">56:44:0408003:17 </t>
  </si>
  <si>
    <t xml:space="preserve">56:44:0412002:25 </t>
  </si>
  <si>
    <t xml:space="preserve">56:44:0309006:39 </t>
  </si>
  <si>
    <t xml:space="preserve">56:44:0446005:10 </t>
  </si>
  <si>
    <t xml:space="preserve">56:44:0217001:298 </t>
  </si>
  <si>
    <t>56:44:0240008:98</t>
  </si>
  <si>
    <t>56:44:0901001:349</t>
  </si>
  <si>
    <t xml:space="preserve">56:44:0104001:56 </t>
  </si>
  <si>
    <t xml:space="preserve">56:44:0238001:963 </t>
  </si>
  <si>
    <t>Коллективное садоводство -  Дача</t>
  </si>
  <si>
    <t xml:space="preserve">56:44:0201003:4692 </t>
  </si>
  <si>
    <t xml:space="preserve">56:44:0330001:14 </t>
  </si>
  <si>
    <t xml:space="preserve">56:44:0405001:10 </t>
  </si>
  <si>
    <t xml:space="preserve">56:44:0255002:90 </t>
  </si>
  <si>
    <t>56:44:0219002:11</t>
  </si>
  <si>
    <t xml:space="preserve">56:44:0219014:13 </t>
  </si>
  <si>
    <t>Размещение объекта образования, с размещением здания (ясли-сад)  (ДС)</t>
  </si>
  <si>
    <t>МБДОУ "Детский сад № 3", ИНН: 5610070960</t>
  </si>
  <si>
    <t xml:space="preserve">ПБП   10.07.2012 № 3222-р </t>
  </si>
  <si>
    <t>01.02.2013                           № 56-56-01/281/2012-349</t>
  </si>
  <si>
    <t xml:space="preserve">56:44:0207003:205 </t>
  </si>
  <si>
    <t>Центр дополнительного образования для детей  "Славяне"</t>
  </si>
  <si>
    <t xml:space="preserve">56:44:0252001:183 </t>
  </si>
  <si>
    <t xml:space="preserve">56:44:0201005:285 </t>
  </si>
  <si>
    <t xml:space="preserve">56:44:0201005:286  </t>
  </si>
  <si>
    <t>Размещение одноцепной ВЛ-110 кВ "Степная-Ростоши"</t>
  </si>
  <si>
    <t xml:space="preserve">56:44:0201005:283 </t>
  </si>
  <si>
    <t>ЛЭП-ЗУ для размещения линии электропередачи для строительства ВЛ-110 Кв «Степная-Ростоши»</t>
  </si>
  <si>
    <t xml:space="preserve">56:44:0201005:287 </t>
  </si>
  <si>
    <t>Размещение двухцепной ВЛ-110 кВ "шлефовый заход с ВЛ-110 вК "СТЭЦ-Пугачевская" на ПС "Ростоши"</t>
  </si>
  <si>
    <t xml:space="preserve">56:44:0201005:284 </t>
  </si>
  <si>
    <t>ЗУдля размещения объектов воздушных ЛЭП для строительства ВЛ-110 кВ «Шлейфовый заход «СТЭЦ-Пугачи» на ПС «Ростоши»</t>
  </si>
  <si>
    <t>Земли сельско-хозяйственного использования</t>
  </si>
  <si>
    <t>Для размещения сооруже-ний коммунального хо-зяйства, с размещением Уральского подруслового водозабора</t>
  </si>
  <si>
    <t xml:space="preserve">56:44:0341002:83 </t>
  </si>
  <si>
    <t xml:space="preserve">56:44:0442004:32 </t>
  </si>
  <si>
    <t xml:space="preserve">56:25:1409001:58 </t>
  </si>
  <si>
    <t>Земли промышленности, энергетики, транспорта - Для производственных целей</t>
  </si>
  <si>
    <t xml:space="preserve">56:25:1409001:59 </t>
  </si>
  <si>
    <t>Земли сельскохозяйственого назначения - Для производственных целей</t>
  </si>
  <si>
    <t xml:space="preserve">56:44:0416003:8 </t>
  </si>
  <si>
    <t xml:space="preserve">56:44:0309007:120 </t>
  </si>
  <si>
    <t xml:space="preserve">56:44:0111001:51 </t>
  </si>
  <si>
    <t>Размещение объекта образования ДС № 107 (ДС)</t>
  </si>
  <si>
    <t>МБДОУ №107,                           ИНН: 5609024494</t>
  </si>
  <si>
    <t>27.04.2012                               56-56-01/085/2012-449</t>
  </si>
  <si>
    <t>МБДОУ №101,                             ИНН: 5611026570</t>
  </si>
  <si>
    <t xml:space="preserve">ПБП -                       04.04.2012                    № 1529             </t>
  </si>
  <si>
    <t>18.04.2012                                56-56-01/104/2012-308</t>
  </si>
  <si>
    <t>МБДОУ №92,                  ИНН: 5609024060</t>
  </si>
  <si>
    <t>ПБП               11.03.2013 №1102</t>
  </si>
  <si>
    <t>27.03.2013                        56-56-01/110/2013-251</t>
  </si>
  <si>
    <t xml:space="preserve">56:44:0313002:9 </t>
  </si>
  <si>
    <t>МБДОУ№183,                   ИНН: 5609024102</t>
  </si>
  <si>
    <t>ПБП - 25.04.2012 №1869</t>
  </si>
  <si>
    <t>25.05.2012                          56-56-01/133/2012-182</t>
  </si>
  <si>
    <t xml:space="preserve">56:44:0111002:1 </t>
  </si>
  <si>
    <t>МБДОУ № 114,                 ИНН: 5609021447</t>
  </si>
  <si>
    <t xml:space="preserve">ПБП   -  10.07.2012 №3223-р   </t>
  </si>
  <si>
    <t xml:space="preserve"> 27.07.2012                           56-56-01/172/2012-302</t>
  </si>
  <si>
    <t xml:space="preserve">56:44:0101007:147 </t>
  </si>
  <si>
    <t>Размещение объектов образования  (школа)</t>
  </si>
  <si>
    <t>ПБП - 25.04.2012 №1873</t>
  </si>
  <si>
    <t>21.05.2012                               56-56-01/106/2012-447</t>
  </si>
  <si>
    <t xml:space="preserve">56:44:0121001:138 </t>
  </si>
  <si>
    <t>Земли учреждений и организаций народного образования (ДС)</t>
  </si>
  <si>
    <t>МБДОУ № 51,                                          ИНН: 5609023998</t>
  </si>
  <si>
    <t xml:space="preserve">ПБП - 25.04.2012 №1873  </t>
  </si>
  <si>
    <t>17.05.2012                             № 56-56-01/101/2012-402</t>
  </si>
  <si>
    <t xml:space="preserve">56:44:0239001:260 </t>
  </si>
  <si>
    <t xml:space="preserve">56:44:0307005:29 </t>
  </si>
  <si>
    <t>МБДОУ "Детский сад №188",                              ИНН: 5611026298</t>
  </si>
  <si>
    <t xml:space="preserve">ПБП 17.10.2012         № 4901-р </t>
  </si>
  <si>
    <t>03.12.2012                               56-56-01/380/2012-146</t>
  </si>
  <si>
    <t xml:space="preserve">56:44:0241001:5127 </t>
  </si>
  <si>
    <t xml:space="preserve">56:44:0241001:5354 </t>
  </si>
  <si>
    <t xml:space="preserve">56:44:0241001:5559 </t>
  </si>
  <si>
    <t xml:space="preserve">56:44:0241001:5484 </t>
  </si>
  <si>
    <t xml:space="preserve">56:44:0110002:1 </t>
  </si>
  <si>
    <t>Размещение детского сада № 102 (ДС)</t>
  </si>
  <si>
    <t>МБДОУ № 102,                                           ИНН: 5609021415</t>
  </si>
  <si>
    <t xml:space="preserve">ПБП - 28.05.2012 № 2415-р   </t>
  </si>
  <si>
    <t>02.08.2012                              56-56-01/188/2012-306</t>
  </si>
  <si>
    <t xml:space="preserve">56:44:0443007:11 </t>
  </si>
  <si>
    <t xml:space="preserve">56:44:0201003:6725 </t>
  </si>
  <si>
    <t xml:space="preserve">56:44:0322003:40 </t>
  </si>
  <si>
    <t>МОБУ СОШ № 4,                         ИНН: 5611024332</t>
  </si>
  <si>
    <t xml:space="preserve">ПБП - 21.06.2012 № 2915-р </t>
  </si>
  <si>
    <t>24.09.2012                            56-56-01/224/2012-064</t>
  </si>
  <si>
    <t xml:space="preserve">56:44:0201018:307 </t>
  </si>
  <si>
    <t>МОБУ                                "Гимназия №4", ИНН: 5610057511</t>
  </si>
  <si>
    <t xml:space="preserve">ПБП - 30.07.2012 №3579-р   </t>
  </si>
  <si>
    <t>01.10.2012                              56-56-01/213/2012-393</t>
  </si>
  <si>
    <t xml:space="preserve">56:44:0701001:677 </t>
  </si>
  <si>
    <t>МБДОУ "Детский сад № 186",                    ИНН: 5611026604</t>
  </si>
  <si>
    <t>ПБП                          Расп. № 130 18.01.2013</t>
  </si>
  <si>
    <t>01.04.2013                             56-56-01/118/2013-274</t>
  </si>
  <si>
    <t xml:space="preserve">56:44:0112001:3343 </t>
  </si>
  <si>
    <t>МОБУ СОШ №69,                                       ИНН: 5609024247</t>
  </si>
  <si>
    <t>ПБП - 26.06.2012 № 2999-р</t>
  </si>
  <si>
    <t>15.08.2012                          56-56-01/224/2012-026</t>
  </si>
  <si>
    <t xml:space="preserve">56:44:0120002:69 </t>
  </si>
  <si>
    <t xml:space="preserve">56:44:0110001:60 </t>
  </si>
  <si>
    <t>МБДОУ № 151,                                               ИНН: 5609024134</t>
  </si>
  <si>
    <t>24.07.2012                               56-56-01/172/2012-300</t>
  </si>
  <si>
    <t xml:space="preserve">56:44:0340001:8 </t>
  </si>
  <si>
    <t>20.06.2014                         56-56-01/244/2014-294</t>
  </si>
  <si>
    <t xml:space="preserve">56:44:0110003:84 </t>
  </si>
  <si>
    <t>17 416</t>
  </si>
  <si>
    <t>13.02.2013                             56-56-01/081/2013-317</t>
  </si>
  <si>
    <t xml:space="preserve">56:44:0321010:11 </t>
  </si>
  <si>
    <t>МОБУ СОШ №61,               ИНН: 5611024188</t>
  </si>
  <si>
    <t>05.03.2013                               56-56-01/102/2013-217</t>
  </si>
  <si>
    <t xml:space="preserve">56:44:0314001:730 </t>
  </si>
  <si>
    <t>МБДОУ № 182,                  ИНН: 5611021853</t>
  </si>
  <si>
    <t>10.12.2012                              56-56-01/322/2012-479</t>
  </si>
  <si>
    <t xml:space="preserve">56:44:0117021:4 </t>
  </si>
  <si>
    <t>МБДОУ № 50,                 ИНН: 5609024085</t>
  </si>
  <si>
    <t xml:space="preserve">24.02.2013                                             56-56-01/356/2012-099 </t>
  </si>
  <si>
    <t xml:space="preserve">56:44:0355008:25 </t>
  </si>
  <si>
    <t>МОБУ " СОШ №41",                ИНН: 5611024734</t>
  </si>
  <si>
    <t>13.08.2012                              56-56-01/199/2012-181</t>
  </si>
  <si>
    <t xml:space="preserve">56:44:0240009:205 </t>
  </si>
  <si>
    <t>23.08.2012                              56-56-01/224/2012-114</t>
  </si>
  <si>
    <t xml:space="preserve">56:44:0126001:22 </t>
  </si>
  <si>
    <t>МБДОУ № 160,                   ИНН: 5609024173</t>
  </si>
  <si>
    <t>31.10.2012                             56-56-01/356/2012-104</t>
  </si>
  <si>
    <t xml:space="preserve">56:44:0126002:48 </t>
  </si>
  <si>
    <t>31.10.2012                             56-56-01/356/2012-098</t>
  </si>
  <si>
    <t xml:space="preserve">56:44:0126002:60 </t>
  </si>
  <si>
    <t>МБДОУ "Детский сад №108",                              ИНН: 5609024409</t>
  </si>
  <si>
    <t xml:space="preserve">ПБП - 16.08.2012 №4032-р   </t>
  </si>
  <si>
    <t>01.11.2012                              56-56-01/347/2012-204</t>
  </si>
  <si>
    <t xml:space="preserve">56:44:0117029:40  </t>
  </si>
  <si>
    <t xml:space="preserve">ПБП                          Расп.№1184   13.03.2013 </t>
  </si>
  <si>
    <t>30.05.2013                                 56-56-01/219/2013-237</t>
  </si>
  <si>
    <t xml:space="preserve">56:44:0121001:131  </t>
  </si>
  <si>
    <t xml:space="preserve">   ПБП 27.09.2012         № 4638-р                     </t>
  </si>
  <si>
    <t>МБДОУ №109",                             ИНН: 5612018324</t>
  </si>
  <si>
    <t xml:space="preserve"> ПБП 01.08.2012 № 3643-р                       </t>
  </si>
  <si>
    <t>24.09.2012                            56-56-01/226/2012-172</t>
  </si>
  <si>
    <t xml:space="preserve">56:44:0222002:53 </t>
  </si>
  <si>
    <t xml:space="preserve">56:44:0111003:100 </t>
  </si>
  <si>
    <t>МБДОУ № 175,                 ИНН: 5609024046</t>
  </si>
  <si>
    <t>22.10.2012                              56-56-01/347/2012-092</t>
  </si>
  <si>
    <t xml:space="preserve">56:44:0121002:96 </t>
  </si>
  <si>
    <t>МОБУ СОШ№54,                           ИНН: 5609024286</t>
  </si>
  <si>
    <t>13.02.2013                             56-56-01/080/2013-347</t>
  </si>
  <si>
    <t xml:space="preserve">56:44:0237001:3 </t>
  </si>
  <si>
    <t>МБДОУ №89,                    ИНН: 5610111825</t>
  </si>
  <si>
    <t>14.02.2013                             56-56-01/037/2013-090</t>
  </si>
  <si>
    <t>МБДОУ №90,                                   ИНН: 5612023780</t>
  </si>
  <si>
    <t>20.11.2012         № 5525-р                       - ПБП</t>
  </si>
  <si>
    <t xml:space="preserve">56:44:0265006:32 </t>
  </si>
  <si>
    <t>МБДОУ № 122,                    ИНН: 5610067213</t>
  </si>
  <si>
    <t>17.08.2012 № 4040-р                       - ПБП</t>
  </si>
  <si>
    <t>04.10.2012                         56-56-01/254/2012-371</t>
  </si>
  <si>
    <t xml:space="preserve">56:44:0224001:185 </t>
  </si>
  <si>
    <t>МДОБУ №192,                   ИНН: 5610067622</t>
  </si>
  <si>
    <t>22.17.2012         № 5627-р                                      - ПБП</t>
  </si>
  <si>
    <t>25.12.2012                               56-56-01/239/2012-260</t>
  </si>
  <si>
    <t xml:space="preserve">56:44:0229001:460 </t>
  </si>
  <si>
    <t>МДОБУ "Д/с №200", ИНН: 5610041504</t>
  </si>
  <si>
    <t>02.08.2012 № 3723-р                       - ПБП</t>
  </si>
  <si>
    <t>09.10.2012                               56-56-01/224/2012-464</t>
  </si>
  <si>
    <t xml:space="preserve">56:44:0412002:36 </t>
  </si>
  <si>
    <t>МБДОУ № 147,                      ИНН: 5612018331</t>
  </si>
  <si>
    <t>28.08.2012 № 4205-р                       - ПБП</t>
  </si>
  <si>
    <t>26.09.2012                             № 56-56-01/281/2012-384</t>
  </si>
  <si>
    <t xml:space="preserve">56:44:0405002:62 </t>
  </si>
  <si>
    <t>МБДОУ №46,                    ИНН: 5612023772</t>
  </si>
  <si>
    <t>02.08.2012 № 3722-р                       - ПБП</t>
  </si>
  <si>
    <t>01.10.2012                              56-56-01/224/2012-407     56-АБ 787255</t>
  </si>
  <si>
    <t xml:space="preserve">56:44:0256005:24 </t>
  </si>
  <si>
    <t>МДОАУ №63,                   ИНН: 5610067206</t>
  </si>
  <si>
    <t>04.10.2012                              56-56-01/303/2012-178</t>
  </si>
  <si>
    <t xml:space="preserve">56:44:0412002:37 </t>
  </si>
  <si>
    <t>МБДОУ №4,                 ИНН: 5612034982</t>
  </si>
  <si>
    <t>25.09.2012                                56-56-01/281/2012-346</t>
  </si>
  <si>
    <t xml:space="preserve">56:44:0434003:72 </t>
  </si>
  <si>
    <t>МОБУ СОШ № 25,               ИНН: 5612018613</t>
  </si>
  <si>
    <t>23.08.2012 № 4119-р                       - ПБП</t>
  </si>
  <si>
    <t>10.10.2012                               56-56-01/2542012-432</t>
  </si>
  <si>
    <t xml:space="preserve">56:44:0328002:28 </t>
  </si>
  <si>
    <t>Расп. № 1523-р от 03.04.2013</t>
  </si>
  <si>
    <t xml:space="preserve">56:44:0216011:57 </t>
  </si>
  <si>
    <t>МБДОУ № 124,                   ИНН: 5610041381</t>
  </si>
  <si>
    <t>31.07.2012 №3632-р                       - ПБП</t>
  </si>
  <si>
    <t>09.10.2012                               56-56-01/224/2012-466</t>
  </si>
  <si>
    <t xml:space="preserve">56:44:0224001:174 </t>
  </si>
  <si>
    <t>МБДОУ №13,                   ИНН: 5610065946</t>
  </si>
  <si>
    <t>17.10.2012                               56-56-01/199/2012-402</t>
  </si>
  <si>
    <t xml:space="preserve">56:44:0115001:35 </t>
  </si>
  <si>
    <t>МБДОУ №148,                 ИНН: 5609024166</t>
  </si>
  <si>
    <t xml:space="preserve">56:44:0411001:50 </t>
  </si>
  <si>
    <t>МБДОУ "Д/с 121",                ИНН: 5612018451</t>
  </si>
  <si>
    <t>01.10.2012                               56-56-01/224/2012-409</t>
  </si>
  <si>
    <t xml:space="preserve">56:44:0407012:11 </t>
  </si>
  <si>
    <t>МБДОУ № 59,                 ИНН: 5612023846</t>
  </si>
  <si>
    <t>07.02.2013                               56-56-01/347/2012-200</t>
  </si>
  <si>
    <t xml:space="preserve">56:44:0408001:28 </t>
  </si>
  <si>
    <t>МДОАУ  №88,                       ИНН: 5612031861</t>
  </si>
  <si>
    <t>01.10.2012                                     56-56-01/224/2012-408</t>
  </si>
  <si>
    <t xml:space="preserve">56:44:0423003:30 </t>
  </si>
  <si>
    <t>МБДОУ № 34,                    ИНН: 5612018349</t>
  </si>
  <si>
    <t>12.09.2012            № 4438-р                       - ПБП</t>
  </si>
  <si>
    <t>26.03.2013                                   56-56-01/130/2013-035</t>
  </si>
  <si>
    <t xml:space="preserve">56:44:0229001:468 </t>
  </si>
  <si>
    <t>МДОАУ № 195,                ИНН: 5610041350</t>
  </si>
  <si>
    <t>08.10.2012                                   56-56-01/224/2012-465</t>
  </si>
  <si>
    <t xml:space="preserve">56:44:0223001:265 </t>
  </si>
  <si>
    <t>МБДОУ  №145,                   ИНН: 5610041367</t>
  </si>
  <si>
    <t>16.08.2012         № 3971-р                       - ПБП</t>
  </si>
  <si>
    <t>27.11.2012                                    56-56-01/356/2012-043</t>
  </si>
  <si>
    <t xml:space="preserve">56:44:1001003:868 </t>
  </si>
  <si>
    <t>Размещение объектов образования (школа № 84)</t>
  </si>
  <si>
    <t>МОБУ СОШ №84,                  ИНН: 5609024208</t>
  </si>
  <si>
    <t>28.09.2012                                       56-56-01/281/2012-421</t>
  </si>
  <si>
    <t xml:space="preserve">56:44:0222002:54 </t>
  </si>
  <si>
    <t>МБДОУ № 117,                ИНН: 5610041409</t>
  </si>
  <si>
    <t>19.12.2012                                       56-56-01/239/2012-135</t>
  </si>
  <si>
    <t xml:space="preserve">56:44:0247002:24 </t>
  </si>
  <si>
    <t>МБДОУ № 106,                 ИНН: 5610067189</t>
  </si>
  <si>
    <t>04.10.2012          № 4723-р                       - ПБП</t>
  </si>
  <si>
    <t>08.11.2012                                56-56-01/356/2012-268</t>
  </si>
  <si>
    <t xml:space="preserve">56:44:0442002:61 </t>
  </si>
  <si>
    <t>МБДОУ № 174,                  ИНН: 5612033322</t>
  </si>
  <si>
    <t>21.09.2012                          56-56-01/224/2012-331</t>
  </si>
  <si>
    <t xml:space="preserve">56:44:0228001:565 </t>
  </si>
  <si>
    <t>МБДОУ № 159,                   ИНН: 5610038300</t>
  </si>
  <si>
    <t>03.10.2012                                        56-56-01/303/2012-181</t>
  </si>
  <si>
    <t xml:space="preserve">56:44:0258005:1 </t>
  </si>
  <si>
    <t>МБДОУ № 37,                         ИНН: 5610041335</t>
  </si>
  <si>
    <t>№ 4484-р 19.09.2012                       - ПБП</t>
  </si>
  <si>
    <t>26.04.2013                                          56-56-01/129/2013-343</t>
  </si>
  <si>
    <t xml:space="preserve">56:44:0213002:210 </t>
  </si>
  <si>
    <t>МДОАУ №87,                   ИНН: 5610069242</t>
  </si>
  <si>
    <t>19.09.2012                                       56-56-01/281/2012-257</t>
  </si>
  <si>
    <t xml:space="preserve">56:44:0115001:47 </t>
  </si>
  <si>
    <t>МБДОУ№146,                  ИНН: 5609019335</t>
  </si>
  <si>
    <t>25.09.2012         № 4561                       - ПБП</t>
  </si>
  <si>
    <t>19.10.2012                                       56-56-01/347/2012-094</t>
  </si>
  <si>
    <t xml:space="preserve">56:44:0112001:82 </t>
  </si>
  <si>
    <t>Размещение объектов образования (ДС)</t>
  </si>
  <si>
    <t>МБДОУ "Детский сад №142",                             ИНН: 5609021398</t>
  </si>
  <si>
    <t>23.01.2013                           56-56-01/081/2013-048</t>
  </si>
  <si>
    <t xml:space="preserve">56:44:0225002:318 </t>
  </si>
  <si>
    <t>МБДОУ № 196,                   ИНН: 5610044858</t>
  </si>
  <si>
    <t>25.09.2012         № 4560-р                       - ПБП</t>
  </si>
  <si>
    <t>30.10.2012                        56-56-01/322/2012-158</t>
  </si>
  <si>
    <t xml:space="preserve">56:44:0238001:971 </t>
  </si>
  <si>
    <t xml:space="preserve">56:44:0258005:78 </t>
  </si>
  <si>
    <t>МБДОУ Д/С №27,                 ИНН: 5610041342</t>
  </si>
  <si>
    <t>26.11.2012                          56-56-01/309/2012-272</t>
  </si>
  <si>
    <t>56:44:0266001:47</t>
  </si>
  <si>
    <t>23.11.2012                                56-56-01 /309/2012-273</t>
  </si>
  <si>
    <t xml:space="preserve">56:44:0225002:335 </t>
  </si>
  <si>
    <t xml:space="preserve">56:44:0405002:61  </t>
  </si>
  <si>
    <t>Для размещения объекта образования (МОБУ СОШ № 47)  (школа)</t>
  </si>
  <si>
    <t>МОБУ "СОШ №47", ИНН: 5612018525</t>
  </si>
  <si>
    <t xml:space="preserve">  ПБП - 25.09.2012         № 4582-р</t>
  </si>
  <si>
    <t>02.11.2012                          56-56-01/347/2012-280</t>
  </si>
  <si>
    <t xml:space="preserve">56:44:0217001:296 </t>
  </si>
  <si>
    <t>МБДОУ № 125,                  ИНН: 5610041568</t>
  </si>
  <si>
    <t>ПБП            04.10.2012         № 4719-р</t>
  </si>
  <si>
    <t>29.10.2012                                   56-56-01/322/2012-156</t>
  </si>
  <si>
    <t xml:space="preserve">56:44:0217001:307 </t>
  </si>
  <si>
    <t>МОАУ " № 7", ИНН: 5610070128</t>
  </si>
  <si>
    <t>01.11.2012                            56-56-01/356/2012-106</t>
  </si>
  <si>
    <t xml:space="preserve">56:44:0215001:265 </t>
  </si>
  <si>
    <t>МБДОУ № 143,                  ИНН: 5610041494</t>
  </si>
  <si>
    <t>ПБП                04.10.2012         № 4716-р</t>
  </si>
  <si>
    <t>27.12.2012                          56-56-01/239/2012-269</t>
  </si>
  <si>
    <t xml:space="preserve">56:44:0442002:65 </t>
  </si>
  <si>
    <t>МБДОУ № 205,                    ИНН: 5612032826</t>
  </si>
  <si>
    <t>12.02.2013                       56-56-01/080/2013-294</t>
  </si>
  <si>
    <t xml:space="preserve">56:44:0224003:163 </t>
  </si>
  <si>
    <t>МБДОУ № 155,                     ИНН: 5610041374</t>
  </si>
  <si>
    <t>28.12.2012                                    56-56-01/239/2012-233               56-АБ 884669</t>
  </si>
  <si>
    <t>56:44:0442009:9</t>
  </si>
  <si>
    <t>МОБУ СОШ № 46,               ИНН: 5612018596</t>
  </si>
  <si>
    <t>14.02.2013                              56-56-01/081/2013-318</t>
  </si>
  <si>
    <t>56:44:0237001:288</t>
  </si>
  <si>
    <t>Для реконструкции спортзала и строительства объектов физ.культуры и спорта  (школа-спорт)</t>
  </si>
  <si>
    <t xml:space="preserve"> ПБП                    № 4650-р    28.09.2012                       </t>
  </si>
  <si>
    <t>14.01.2013                                        56-56-01/224/2012-501</t>
  </si>
  <si>
    <t xml:space="preserve">56:44:0701001:699 </t>
  </si>
  <si>
    <t>Размещение учреждений и организаций народного образования (школа №7)</t>
  </si>
  <si>
    <t xml:space="preserve">  ПБП                      27.09.2012         № 4639-р                     </t>
  </si>
  <si>
    <t xml:space="preserve">56:44:0430002:18 </t>
  </si>
  <si>
    <t>Для размещения многоэтажной жилой застройки - ветхий</t>
  </si>
  <si>
    <t>Для размещения объекта образования (ДС) № 173)</t>
  </si>
  <si>
    <t>МБДОУ № 173,                 ИНН: 5612018469</t>
  </si>
  <si>
    <t>17.07.2013                          56-56-01/262/2013-119</t>
  </si>
  <si>
    <t xml:space="preserve">56:44:0230009:13 </t>
  </si>
  <si>
    <t>Размещение индивидуальной жилой застройки</t>
  </si>
  <si>
    <t xml:space="preserve">56:44:0237001:77 </t>
  </si>
  <si>
    <t>МБДОУ № 99,                    ИНН: 5610067245</t>
  </si>
  <si>
    <t>18.12.2012          № 6008-р                       - ПБП</t>
  </si>
  <si>
    <t>15.01.2013                         56-56-01/425/2012-032</t>
  </si>
  <si>
    <t xml:space="preserve">56:44:0339006:57 </t>
  </si>
  <si>
    <t>МБДОУ № 75,                      ИНН: 5611022053</t>
  </si>
  <si>
    <t xml:space="preserve">ПБП                        Расп. 3432-р 16.07.2013 </t>
  </si>
  <si>
    <t>17.09.2013                        56-56-01/194/2013-324</t>
  </si>
  <si>
    <t xml:space="preserve">56:44:0452004:1 </t>
  </si>
  <si>
    <t>МБДОУ № 177,                    ИНН: 5612020362</t>
  </si>
  <si>
    <t>25.12.2012                             56-56-01/239/2012-255</t>
  </si>
  <si>
    <t>56:44:0202002:46</t>
  </si>
  <si>
    <t>МБДОУ №18,                    ИНН: 5610123034</t>
  </si>
  <si>
    <t>ПБП                      №. 5647 от 08.11.2013</t>
  </si>
  <si>
    <t>21.11.2013                                56-56-01/404/2013-235</t>
  </si>
  <si>
    <t>56:44:0305004:1146</t>
  </si>
  <si>
    <t>МОАУ "  № 3 ", ИНН: 5611021282</t>
  </si>
  <si>
    <t>21.11.2012         5529-р                       - ПБП</t>
  </si>
  <si>
    <t>05.12.2012                           56-56-01/237/2012-463</t>
  </si>
  <si>
    <t xml:space="preserve">56:44:0235002:4 </t>
  </si>
  <si>
    <t>МБДОУ "Детский сад  № 152",                               ИНН: 5610041399</t>
  </si>
  <si>
    <t>28.11.2012                            56-56-01/354/2012-170</t>
  </si>
  <si>
    <t>06.06.2013                             56-56-01/216/2013-148</t>
  </si>
  <si>
    <t xml:space="preserve">56:44:0230012:7 </t>
  </si>
  <si>
    <t xml:space="preserve">56:44:0235002:3 </t>
  </si>
  <si>
    <t>МБДОУ «ДС общеразвивающего вида № 154»</t>
  </si>
  <si>
    <t>30.10.2012         5160-р                       - ПБП</t>
  </si>
  <si>
    <t>26.11.2012                             56-56-01/376/2012-094</t>
  </si>
  <si>
    <t xml:space="preserve">56:44:0411001:31 </t>
  </si>
  <si>
    <t>МБДОУ «Детский сад  № 103»</t>
  </si>
  <si>
    <t>09.11.2012            5345-р                       - ПБП</t>
  </si>
  <si>
    <t>30.11.2012                           56-56-01/320/2012-209</t>
  </si>
  <si>
    <t xml:space="preserve">56:44:0217001:308 </t>
  </si>
  <si>
    <t>МБДОУ «ДС комбинированного вида № 116»</t>
  </si>
  <si>
    <t>27.12.2012                          56-56-01/239/2012-231</t>
  </si>
  <si>
    <t xml:space="preserve">56:44:0310003:57 </t>
  </si>
  <si>
    <t>МБДОУ № 45,                 ИНН: 5611016275</t>
  </si>
  <si>
    <t>18.06.2013                          56-56-01/238/2013-373</t>
  </si>
  <si>
    <t xml:space="preserve">56:44:1001001:2248 </t>
  </si>
  <si>
    <t>Для размещения объектов образования (школа с. Краснохолм)</t>
  </si>
  <si>
    <t>МОБУ «ООШ с.Краснохолма г.Оренбурга»</t>
  </si>
  <si>
    <t>12.04.2012                        56-56-01 /080/2012-239</t>
  </si>
  <si>
    <t xml:space="preserve">56:44:0434003:75 </t>
  </si>
  <si>
    <t>МБДОУ № 83,                   ИНН: 5612018363</t>
  </si>
  <si>
    <t xml:space="preserve">ПБП                   01.02.2013 №354  </t>
  </si>
  <si>
    <t>29.04.2013                          56-56-01/027/2013-407</t>
  </si>
  <si>
    <t xml:space="preserve">56:44:0804002:2 </t>
  </si>
  <si>
    <t>г. Оренбург, поселок Авиагородок</t>
  </si>
  <si>
    <t>МБДОУ №84,                   ИНН: 5611022046</t>
  </si>
  <si>
    <t>21.11.2012          5533-р                       - ПБП</t>
  </si>
  <si>
    <t>14.12.2012                         56-56-01/385/2012-259</t>
  </si>
  <si>
    <t xml:space="preserve">56:44:0110001:59 </t>
  </si>
  <si>
    <t>МОБУ №161, ИНН: 5609024462</t>
  </si>
  <si>
    <t>ПБП               № 3428    16.07.2013</t>
  </si>
  <si>
    <t>08.08.2013                            56-56-01/249/2013-318</t>
  </si>
  <si>
    <t xml:space="preserve">56:44:0115001:38  </t>
  </si>
  <si>
    <t>МОБУ "СОШ  №71", ИНН: 5609024222</t>
  </si>
  <si>
    <t>ПБП - 29.11.2012         5664-р</t>
  </si>
  <si>
    <t>06.03.2013                      56-56-01/111/2013-069</t>
  </si>
  <si>
    <t xml:space="preserve">56:44:0411001:62 </t>
  </si>
  <si>
    <t>Размещение объектов образования (МОБУ СОШ № 32)  (школа)</t>
  </si>
  <si>
    <t>МОАУ СОШ № 32, ИНН: 5612018540</t>
  </si>
  <si>
    <t>03.07.2013                             56-56-01/083/2013-392</t>
  </si>
  <si>
    <t xml:space="preserve">56:44:0207003:197 </t>
  </si>
  <si>
    <t>МБДОУ №29,                  ИНН: 5610118771</t>
  </si>
  <si>
    <t>27.11.2012                          56-56-01/320/2012-208</t>
  </si>
  <si>
    <t xml:space="preserve">56:44:0407001:25           </t>
  </si>
  <si>
    <t>Земли  многоэтажной жилой застройки (ДС); пятиэтажный многоквар-тирный жилой дом</t>
  </si>
  <si>
    <t>МБДОУ № 104,                 ИНН: 5609019430</t>
  </si>
  <si>
    <t>22.01.2013                           56-56-01/080/2013-041</t>
  </si>
  <si>
    <t xml:space="preserve">56:44:0316007:50 </t>
  </si>
  <si>
    <t>МБДОУ №22,                  ИНН: 5611025858</t>
  </si>
  <si>
    <t>09.04.2013                           56-56-01/111/2013-238</t>
  </si>
  <si>
    <t xml:space="preserve">56:44:0310003:60 </t>
  </si>
  <si>
    <t>МДОУ  №12,                     ИНН: 5611016243</t>
  </si>
  <si>
    <t>ПБП                         № 1846-р 23.04.2013</t>
  </si>
  <si>
    <t>11.06.2013                               56-56-01/227/2013-133</t>
  </si>
  <si>
    <t>56:44:0329003:102</t>
  </si>
  <si>
    <t>МБДОУ № 179,                     ИНН: 5611019195</t>
  </si>
  <si>
    <t xml:space="preserve"> ПБП</t>
  </si>
  <si>
    <t>17.12.2012                              56-56-01/396/2012-003</t>
  </si>
  <si>
    <t xml:space="preserve">56:44:0240006:2391 </t>
  </si>
  <si>
    <t>МБДОУ №7,                       ИНН: 5611022310</t>
  </si>
  <si>
    <t>08.08.2013                            56-56-01/273/2013-388</t>
  </si>
  <si>
    <t xml:space="preserve">56:44:0901001:395 </t>
  </si>
  <si>
    <t xml:space="preserve"> ПБП                             № 129 от 19.01.2016</t>
  </si>
  <si>
    <t xml:space="preserve"> 02.02.2016                             56-56/001-56/001/101/2016-5600/1 </t>
  </si>
  <si>
    <t xml:space="preserve">56:44:0223001:273 </t>
  </si>
  <si>
    <t>МДОАУ "Центр развития ребёнка-детский сад №133, ИНН: 5610056719</t>
  </si>
  <si>
    <t xml:space="preserve">ПБП                     № 4136 21.08.2013         </t>
  </si>
  <si>
    <t>04.09.2013                            56-56-01/028/2013-328</t>
  </si>
  <si>
    <t xml:space="preserve">56:44:0229001:457 </t>
  </si>
  <si>
    <t>МБДОУ " Детский сад №66",                                 ИНН: 5610111800</t>
  </si>
  <si>
    <t>ПБП                 № 1788 от 19.04.2013</t>
  </si>
  <si>
    <t>19.08.2013                           56-56-01/275/2013-324</t>
  </si>
  <si>
    <t xml:space="preserve">56:44:0307007:6 </t>
  </si>
  <si>
    <t>МОБУ СОШ №15,                  ИНН: 5611024692</t>
  </si>
  <si>
    <t>24.01.2013                           56-56-01/081/2013-076</t>
  </si>
  <si>
    <t xml:space="preserve">56:44:0120002:109 </t>
  </si>
  <si>
    <t>МОБУ СОШ № 31,                      ИНН: 5609024335</t>
  </si>
  <si>
    <t>18.12.2012         № 6006-р                       - ПБП</t>
  </si>
  <si>
    <t>05.02.2013                         56-56-01/081/2013-223</t>
  </si>
  <si>
    <t>МБДОУ  №86,                  ИНН: 5611016250</t>
  </si>
  <si>
    <t>26.12.2012         № 6160-р                       - ПБП</t>
  </si>
  <si>
    <t>25.01.2013                          56-56-01/080/2013-084</t>
  </si>
  <si>
    <t xml:space="preserve">56:44:0331001:43 </t>
  </si>
  <si>
    <t>МБДОУ " ДС комбинир.вида №65", ИНН: 5611016236</t>
  </si>
  <si>
    <t xml:space="preserve">ПБП                        № 4138 21.08.2013         </t>
  </si>
  <si>
    <t>11.09.2013                                56-56-01/261/2013-296</t>
  </si>
  <si>
    <t xml:space="preserve">56:44:0305003:662 </t>
  </si>
  <si>
    <t>МБДОУ  № 171,                   ИНН: 5611016194</t>
  </si>
  <si>
    <t>17.12.2012                               56-56-01/216/2012-129</t>
  </si>
  <si>
    <t>56:44:0224001:179</t>
  </si>
  <si>
    <t>МОБУ"Школа №72", ИНН: 5610065022</t>
  </si>
  <si>
    <t>04.04.2013                             56-56-01/110/2013-380</t>
  </si>
  <si>
    <t>56:44:0901001:389</t>
  </si>
  <si>
    <t>МОАУ "Бердянская СОШ", ИНН: 5610065512</t>
  </si>
  <si>
    <t>21.02.2013                           56-56-01/102/2013-073</t>
  </si>
  <si>
    <t xml:space="preserve">56:44:0101007:148 </t>
  </si>
  <si>
    <t>МБДОУ "Детский сад" №47, ИНН: 5609024504</t>
  </si>
  <si>
    <t>ПБП                          Расп.400 29.01.2014</t>
  </si>
  <si>
    <t>19.03.2014                           56-56-01/003/2014-401</t>
  </si>
  <si>
    <t xml:space="preserve">56:44:0120002:2 </t>
  </si>
  <si>
    <t>МБДОУ №111,                   ИНН: 5609021408</t>
  </si>
  <si>
    <t>10.12.2012                             56-56-01/380/2012-252</t>
  </si>
  <si>
    <t xml:space="preserve">56:44:0405007:60 </t>
  </si>
  <si>
    <t>МБДОУ № 165,               ИНН: 5612020299</t>
  </si>
  <si>
    <t xml:space="preserve">ПБП                          28.01.2013 №284     </t>
  </si>
  <si>
    <t>06.03.2013                               56-56-01/005/2013-482</t>
  </si>
  <si>
    <t>Производственная база</t>
  </si>
  <si>
    <t xml:space="preserve">56:44:0213001:316 </t>
  </si>
  <si>
    <t>МОБУ "СОШ №64",                ИНН: 5610069429</t>
  </si>
  <si>
    <t>09.11.2012 №5338-р                       - ПБП</t>
  </si>
  <si>
    <t>26.02.2013                           56-56-01/111/2013-006</t>
  </si>
  <si>
    <t xml:space="preserve">56:44:0220003:23 </t>
  </si>
  <si>
    <t xml:space="preserve">56:44:0234003:21 </t>
  </si>
  <si>
    <t xml:space="preserve">56:44:0406004:10 </t>
  </si>
  <si>
    <t>МОБУ "СОШ № 19",                 ИНН: 5609024367</t>
  </si>
  <si>
    <t>18.01.2013           №131-р                       - ПБП</t>
  </si>
  <si>
    <t xml:space="preserve">07.02.2013                             56-56-01/080/2013-248   </t>
  </si>
  <si>
    <t xml:space="preserve">56:44:0112001:137 </t>
  </si>
  <si>
    <t>МБДОУ № 35,                   ИНН: 5609081125</t>
  </si>
  <si>
    <t>29.12.2012         № 6266-р                       - ПБП</t>
  </si>
  <si>
    <t xml:space="preserve">56:44:0341002:82 </t>
  </si>
  <si>
    <t>МБДОУ № 170,                ИНН: 5611019090</t>
  </si>
  <si>
    <t xml:space="preserve">ПБП                  25.01.2013         № 246-р                     </t>
  </si>
  <si>
    <t>02.04.2013                              56-56-01/027/2013-144</t>
  </si>
  <si>
    <t xml:space="preserve">56:44:0235003:8 </t>
  </si>
  <si>
    <t>16.04.2013                             56-56-01/128/2013-233</t>
  </si>
  <si>
    <t xml:space="preserve">56:44:0236001:8 </t>
  </si>
  <si>
    <t>МОБУ "ООШ№3",                 ИНН: 5610038195</t>
  </si>
  <si>
    <t>ПБП                 21.01.2013 №166</t>
  </si>
  <si>
    <t>04.04.2013                           56-56-01/129/2013-205</t>
  </si>
  <si>
    <t xml:space="preserve">56:44:1101001:1373 </t>
  </si>
  <si>
    <t>МОБУ "СОШ № 83", ИНН: 5610051990</t>
  </si>
  <si>
    <t>ПБП                  № 1796 от 19.04.2013</t>
  </si>
  <si>
    <t>06.06.2013                            56-56-01/210/2013-389</t>
  </si>
  <si>
    <t xml:space="preserve">56:44:1101001:896 </t>
  </si>
  <si>
    <t>Для размещения объекта образования   (школа)</t>
  </si>
  <si>
    <t>06.06.2013                             56-56-01/210/2013-388</t>
  </si>
  <si>
    <t xml:space="preserve">56:44:1001003:990 </t>
  </si>
  <si>
    <t>МБДОУ №1,                        ИНН: 5609034140</t>
  </si>
  <si>
    <t xml:space="preserve">ПБП                13.03.2013 №1182 </t>
  </si>
  <si>
    <t>02.07.2013                              56-56-01/258/2013-039</t>
  </si>
  <si>
    <t xml:space="preserve">56:44:0442012:61 </t>
  </si>
  <si>
    <t xml:space="preserve">56:44:0111002:108 </t>
  </si>
  <si>
    <t>19.03.2013                            56-56-01/033/2013-211</t>
  </si>
  <si>
    <t xml:space="preserve">56:44:0455003:11 </t>
  </si>
  <si>
    <t>26.04.2013                                 56-56-01/027/2013-412</t>
  </si>
  <si>
    <t xml:space="preserve">56:44:0407009:67 </t>
  </si>
  <si>
    <t>26.02.2013                               56-56-01/005/2013-358</t>
  </si>
  <si>
    <t xml:space="preserve">56:44:0331002:210 </t>
  </si>
  <si>
    <t>МБДОУ № 77,                     ИНН: 5611025103</t>
  </si>
  <si>
    <t>08.05.2013                               56-56-01/128/2013-421</t>
  </si>
  <si>
    <t xml:space="preserve">56:44:0229001:467 </t>
  </si>
  <si>
    <t xml:space="preserve">ПБП                          № 1447 от 27.03.2013 </t>
  </si>
  <si>
    <t>12.07.2013                             56-56-01/263/2013-194</t>
  </si>
  <si>
    <t>Для размещения одноцепной ВЛ-110 кВ «Степная-Ростоши»</t>
  </si>
  <si>
    <t xml:space="preserve">56:44:0314001:751 </t>
  </si>
  <si>
    <t>ПБП                         № 1479 от 02.04.2013</t>
  </si>
  <si>
    <t>16.05.2013                              56-56-01/219/2013-010</t>
  </si>
  <si>
    <t xml:space="preserve">56:44:0201021:1754 </t>
  </si>
  <si>
    <t>МБДОУ№ 67,                     ИНН: 5610070047</t>
  </si>
  <si>
    <t>26.04.2013                              56-56-01/027/2013-409</t>
  </si>
  <si>
    <t xml:space="preserve">56:44:0127001:888 </t>
  </si>
  <si>
    <t>Размещение гаражей и автостоянок для хранения автомобилей</t>
  </si>
  <si>
    <t>56:44:0127001:889</t>
  </si>
  <si>
    <t xml:space="preserve">56:44:0121001:130 </t>
  </si>
  <si>
    <t xml:space="preserve">ПБП                         № 2485-р 29.05.2013 </t>
  </si>
  <si>
    <t>09.07.2013                               56-56-01/258/2013-123</t>
  </si>
  <si>
    <t xml:space="preserve">56:44:0114002:109 </t>
  </si>
  <si>
    <t>МБДОУ № 199,                   ИНН: 5609021454</t>
  </si>
  <si>
    <t>09.11.2012         № 5342-р                       - ПБП</t>
  </si>
  <si>
    <t>15.01.2013                                          56-56-01/385/2012-205</t>
  </si>
  <si>
    <t xml:space="preserve">56:44:0601001:26 </t>
  </si>
  <si>
    <t>Занимаемый домовладением</t>
  </si>
  <si>
    <t xml:space="preserve">56:44:1001003:193 </t>
  </si>
  <si>
    <t>Под ЛПХ</t>
  </si>
  <si>
    <t xml:space="preserve">56:44:0313001:588 </t>
  </si>
  <si>
    <t xml:space="preserve">56:44:0222002:166 </t>
  </si>
  <si>
    <t>Повысительная станция "Чкалова"</t>
  </si>
  <si>
    <t xml:space="preserve">56:44:0240007:93 </t>
  </si>
  <si>
    <t>ПБП                   № 1419 от 27.03.2013</t>
  </si>
  <si>
    <t>01.08.2013                                56-56-01/327/2013-132</t>
  </si>
  <si>
    <t xml:space="preserve">56:44:0426001:26 </t>
  </si>
  <si>
    <t>ПБП                        № 2018 от 30.04.2013</t>
  </si>
  <si>
    <t>06.06.2013                                56-56-01/210/2013-385</t>
  </si>
  <si>
    <t xml:space="preserve">56:44:0406003:789 </t>
  </si>
  <si>
    <t>МБДОУ д/с №69,                  ИНН: 5612028523</t>
  </si>
  <si>
    <t xml:space="preserve">ПБП             13.03.2013 №1183  </t>
  </si>
  <si>
    <t>10.06.2013                            56-56-01/214/2013-498</t>
  </si>
  <si>
    <t xml:space="preserve">56:44:0108002:19 </t>
  </si>
  <si>
    <t>Сооружения коммунального хозяйства- КНС</t>
  </si>
  <si>
    <t xml:space="preserve">56:44:0000000:29139 </t>
  </si>
  <si>
    <t>МБДОУ №24,                     ИНН: 5612023807</t>
  </si>
  <si>
    <t xml:space="preserve">ПБП                        Расп. № 4142 21.08.2013         </t>
  </si>
  <si>
    <t>10.09.2013                          56-56-01/371/2013-097</t>
  </si>
  <si>
    <t xml:space="preserve">56:44:0258008:27 </t>
  </si>
  <si>
    <t xml:space="preserve"> ПБП                     Расп. № 50-р 10.01.2014</t>
  </si>
  <si>
    <t xml:space="preserve"> 06.02.2014                              56-56-01/048/2014-181</t>
  </si>
  <si>
    <t>Аренда</t>
  </si>
  <si>
    <t xml:space="preserve">56:44:0225002:309 </t>
  </si>
  <si>
    <t>МОБУ № 73,                        ИНН: 5610065167</t>
  </si>
  <si>
    <t xml:space="preserve">ПБП                       № 4137 21.08.2013         </t>
  </si>
  <si>
    <t>13.03.2014                                   56-56-01/086/2014-242</t>
  </si>
  <si>
    <t xml:space="preserve">56:44:0207001:1118 </t>
  </si>
  <si>
    <t>МБДОУ"ДС  № 100", ИНН: 5610065897</t>
  </si>
  <si>
    <t>ПБП                      № 1448 от 27.03.2013</t>
  </si>
  <si>
    <t xml:space="preserve">10.06.2013                               56-56-01/214/2013-500 </t>
  </si>
  <si>
    <t xml:space="preserve">56:44:0421005:220  </t>
  </si>
  <si>
    <t>МОБУ "Школа № 38", ИНН: 5612028690</t>
  </si>
  <si>
    <t>ПБП                    № 779 от 19.02.2014</t>
  </si>
  <si>
    <t>18.03.2014                           56-56-01/044/2014-476</t>
  </si>
  <si>
    <t xml:space="preserve">56:44:0114001:929 </t>
  </si>
  <si>
    <t>ПБП                      № 1449 от 27.03.2013</t>
  </si>
  <si>
    <t>28.05.2013                                  56-56-01/202/2013-485</t>
  </si>
  <si>
    <t xml:space="preserve">56:44:0211018:2 </t>
  </si>
  <si>
    <t>ПБП                     № 2641 от 11.06.2013</t>
  </si>
  <si>
    <t>17.07.2013                              56-56-01/216/2013-473</t>
  </si>
  <si>
    <t xml:space="preserve">56:44:0417005:24 </t>
  </si>
  <si>
    <t>МОАУ СОШ № 5,                ИНН: 5612018652</t>
  </si>
  <si>
    <t>ПБП                         № 1845-р 23.04.2013</t>
  </si>
  <si>
    <t>13.06.2013                              56-56-012272013-175      56-АВ 092768</t>
  </si>
  <si>
    <t xml:space="preserve">56:44:0260001:93 </t>
  </si>
  <si>
    <t>ПБП                     № 5202 от 15.10.2013</t>
  </si>
  <si>
    <t>06.11.2013                            56-56-01/318/2013-207</t>
  </si>
  <si>
    <t xml:space="preserve">56:44:0328001:769 </t>
  </si>
  <si>
    <t>МБДОУ № 162,                    ИНН: 5611019413</t>
  </si>
  <si>
    <t>22.05.2013                               56-56-01/202/2013-449</t>
  </si>
  <si>
    <t xml:space="preserve">56:44:0257002:2 </t>
  </si>
  <si>
    <t>Размещение школы искусств, объектов торговли</t>
  </si>
  <si>
    <t>ПБП                      № 1756 от 17.04.2013</t>
  </si>
  <si>
    <t>06.05.2013                         56-56-01/202/2013-260</t>
  </si>
  <si>
    <t xml:space="preserve">56:44:0313002:49 </t>
  </si>
  <si>
    <t>ПБП                         № 1408 от 27.03.2013</t>
  </si>
  <si>
    <t>17.06.2013                          56-56-01/238/2013-300</t>
  </si>
  <si>
    <t xml:space="preserve">56:44:0126002:58 </t>
  </si>
  <si>
    <t>ПБП                   № 1792 от 19.04.2013</t>
  </si>
  <si>
    <t>13.05.2013                            56-56-01/060/2013-576</t>
  </si>
  <si>
    <t xml:space="preserve">56:44:0304004:59 </t>
  </si>
  <si>
    <t>МОБУ "ООШ № 58", ИНН: 5611024300</t>
  </si>
  <si>
    <t>ПБП                       № 2017 от 30.04.2013</t>
  </si>
  <si>
    <t>10.06.2013                            56-56-01/169/2013-413</t>
  </si>
  <si>
    <t xml:space="preserve">56:44:0310003:66 </t>
  </si>
  <si>
    <t>МОБУ "СОШ №62", ИНН: 5611024364</t>
  </si>
  <si>
    <t>ПБП                         № 1410 от 27.03.2013</t>
  </si>
  <si>
    <t>16.05.2013                            56-56-01/130/2013-444</t>
  </si>
  <si>
    <t xml:space="preserve">56:44:0305004:1177 </t>
  </si>
  <si>
    <t>ПБП                    № 2418 от 27.05.2013</t>
  </si>
  <si>
    <t>24.07.2013                            56-56-01/264/2013-349</t>
  </si>
  <si>
    <t xml:space="preserve">56:44:0111002:110  </t>
  </si>
  <si>
    <t>ПБП                   № 1795 от 19.04.2013</t>
  </si>
  <si>
    <t>18.06.2013                        56-56-01/169/2013-483</t>
  </si>
  <si>
    <t xml:space="preserve">56:44:0235002:16 </t>
  </si>
  <si>
    <t>ПБП                           № 2520-р от 29.05.2013</t>
  </si>
  <si>
    <t>02.07.2013                              56-56-01/244/2013-423</t>
  </si>
  <si>
    <t xml:space="preserve">56:44:0319007:13 </t>
  </si>
  <si>
    <t>ПБП                            № 4358-р от 02.09.2013</t>
  </si>
  <si>
    <t>26.09.2013                              56-56-01/377/2013-022</t>
  </si>
  <si>
    <t xml:space="preserve">56:44:0252001:138          </t>
  </si>
  <si>
    <t>Для размещения КНС</t>
  </si>
  <si>
    <t xml:space="preserve">56:44:0000000:29242 </t>
  </si>
  <si>
    <t xml:space="preserve">ПБП                        № 3353-р 10.07.2013 </t>
  </si>
  <si>
    <t>15.10.2013                           56-56-01/368/2013-323</t>
  </si>
  <si>
    <t xml:space="preserve">56:44:0501001:1450 </t>
  </si>
  <si>
    <t xml:space="preserve">ПБП                        № 2484 29.05.2013         </t>
  </si>
  <si>
    <t>05.07.2013                          56-56-01/039/2013-302</t>
  </si>
  <si>
    <t xml:space="preserve">56:44:0406001:18 </t>
  </si>
  <si>
    <t>МОАУ " №6" имени З.Г.Серазе-тдиновой, ИНН: 5612031727</t>
  </si>
  <si>
    <t xml:space="preserve">ПБП                       № 2740 11.06.2013         </t>
  </si>
  <si>
    <t>31.07.2013                             56-56-01/264/2013-454</t>
  </si>
  <si>
    <t xml:space="preserve">56:44:0406001:19 </t>
  </si>
  <si>
    <t>31.07.2013                             56-56-01/264/2013-455</t>
  </si>
  <si>
    <t xml:space="preserve">56:44:0901001:443 </t>
  </si>
  <si>
    <t>для размещения ДК и администрации поселка</t>
  </si>
  <si>
    <t xml:space="preserve">56:44:0215001:268 </t>
  </si>
  <si>
    <t xml:space="preserve">ПБП                        № 2818 17.06.2013         </t>
  </si>
  <si>
    <t>09.01.2014                            56-56-01/481/2013-479</t>
  </si>
  <si>
    <t xml:space="preserve">56:44:0112001:3510 </t>
  </si>
  <si>
    <t>МДОАУ "Детский сад №141", ИНН: 5609019896</t>
  </si>
  <si>
    <t xml:space="preserve">ПБП                        № 4133 21.08.2013         </t>
  </si>
  <si>
    <t>02.09.2013                             56-56-01/372/2013-148</t>
  </si>
  <si>
    <t xml:space="preserve">56:44:0207003:198 </t>
  </si>
  <si>
    <t>МОАУ"СОШ  №  52", ИНН: 5610065801</t>
  </si>
  <si>
    <t xml:space="preserve">ПБП                       № 4140 21.08.2013         </t>
  </si>
  <si>
    <t>02.10.2013                          56-56-01/371/2013-307</t>
  </si>
  <si>
    <t>56:44:0335014:7</t>
  </si>
  <si>
    <t>Для размещения производственных зданий-склад ГСМ</t>
  </si>
  <si>
    <t xml:space="preserve">56:44:0235002:127  </t>
  </si>
  <si>
    <t xml:space="preserve">ПБП                       № 4141 21.08.2013         </t>
  </si>
  <si>
    <t>26.09.2013                              56-56-01/334/2013-282</t>
  </si>
  <si>
    <t xml:space="preserve">56:44:0109005:57 </t>
  </si>
  <si>
    <t>МОБУ "СОШ №23", ИНН: 5609009312</t>
  </si>
  <si>
    <t xml:space="preserve">ПБП                     № 2518-р 29.05.2013 </t>
  </si>
  <si>
    <t>17.07.2013                         56-56-01/216/2013-470</t>
  </si>
  <si>
    <t xml:space="preserve">56:44:0221003:53 </t>
  </si>
  <si>
    <t xml:space="preserve">ПБП                       № 2794-р 14.06.2013 </t>
  </si>
  <si>
    <t>01.10.2013                            56-56-01/277/2013-203</t>
  </si>
  <si>
    <t xml:space="preserve">56:44:0110002:53 </t>
  </si>
  <si>
    <t>МОБУ СОШ№67, ИНН: 5609024254</t>
  </si>
  <si>
    <t>07.06.2013                             56-56-01/210/2013-386</t>
  </si>
  <si>
    <t xml:space="preserve">56:44:0262005:5 </t>
  </si>
  <si>
    <t>МОУ СОШ № 6,              ИНН: 5610064741</t>
  </si>
  <si>
    <t>ПБП                    № 218-р от 20.01.2014</t>
  </si>
  <si>
    <t>08.04.2014                            56-56-01/111/2014-086</t>
  </si>
  <si>
    <t>размещение здания библиотеки</t>
  </si>
  <si>
    <t>Размещение Дома культуры</t>
  </si>
  <si>
    <t>ПБП                      № 6805 от 30.12.2013</t>
  </si>
  <si>
    <t>28.03.2014                             56-56-01/007/2014-310</t>
  </si>
  <si>
    <t xml:space="preserve">56:44:0329004:600    </t>
  </si>
  <si>
    <t>МБДОУ№176, ИНН: 5611026587</t>
  </si>
  <si>
    <t xml:space="preserve">ПБП                        № 3430-р 16.07.2013 </t>
  </si>
  <si>
    <t>01.10.2013                             56-56-01/372/2013-432</t>
  </si>
  <si>
    <t xml:space="preserve">56:44:0237002:94 </t>
  </si>
  <si>
    <t>Музей истории города</t>
  </si>
  <si>
    <t xml:space="preserve">56:44:0228002:147 </t>
  </si>
  <si>
    <t xml:space="preserve">ПБП                         № 4134 21.08.2013         </t>
  </si>
  <si>
    <t>03.10.2013                              56-56-01/294/2013-221</t>
  </si>
  <si>
    <t xml:space="preserve">56:44:0404022:9 </t>
  </si>
  <si>
    <t xml:space="preserve">ПБП                         3110-р 01.07.2013 </t>
  </si>
  <si>
    <t>10.09.2013                              56-56-01/296/2013-173</t>
  </si>
  <si>
    <t xml:space="preserve">56:44:0222003:92 </t>
  </si>
  <si>
    <t>МОБУ "СОШ№34", ИНН: 5610064766</t>
  </si>
  <si>
    <t>ПБП              № 2793 от 14.06.2013</t>
  </si>
  <si>
    <t>01.08.2014                                  56-56-01/352/2014-052</t>
  </si>
  <si>
    <t xml:space="preserve">56:44:0701001:1951 </t>
  </si>
  <si>
    <t xml:space="preserve">ПБП                        № 2989-р 25.06.2013 </t>
  </si>
  <si>
    <t>06.08.2013                              56-56-01/258/2013-407</t>
  </si>
  <si>
    <t xml:space="preserve">56:44:0355001:110 </t>
  </si>
  <si>
    <t>Аренда от 19.06.2013 № 13/п-196юр</t>
  </si>
  <si>
    <t>10.07.2013                             56-56-01/264/2013-085</t>
  </si>
  <si>
    <t xml:space="preserve">56:44:0345005:131 </t>
  </si>
  <si>
    <t>МОБУ "СОШ № 53", ИНН: 5611024325</t>
  </si>
  <si>
    <t xml:space="preserve">ПБП                        № 2990-р 25.06.2013 </t>
  </si>
  <si>
    <t>08.08.2013                             56-56-01/258/2013-406</t>
  </si>
  <si>
    <t xml:space="preserve">56:44:0236010:338 </t>
  </si>
  <si>
    <t xml:space="preserve">56:44:0313001:581 </t>
  </si>
  <si>
    <t xml:space="preserve">ПБП                     № 3388-р 12.07.2013 </t>
  </si>
  <si>
    <t>30.07.2013                            56-56-01/260/2013-281</t>
  </si>
  <si>
    <t xml:space="preserve">56:44:0340004:67 </t>
  </si>
  <si>
    <t>МДОАУ "Д /сад №44", ИНН: 5611069220</t>
  </si>
  <si>
    <t xml:space="preserve">ПБП                          № 1892-р 
11.04.2014
</t>
  </si>
  <si>
    <t>06.06.2014                           56-56-01/164/2014-081</t>
  </si>
  <si>
    <t xml:space="preserve">56:44:0328001:770 </t>
  </si>
  <si>
    <t>для разм. объекта образования- МБУ ДОД СДТТ Промыш. района</t>
  </si>
  <si>
    <t>ПБП                         № 2987-р 25.06.2013</t>
  </si>
  <si>
    <t>18.07.2013                             56-56-01/258/2013-245</t>
  </si>
  <si>
    <t xml:space="preserve">56:44:0303024:5    </t>
  </si>
  <si>
    <t xml:space="preserve">ПБП                      № 3433-р 16.07.2013 </t>
  </si>
  <si>
    <t>03.09.2013                             56-56-01/286/2013-217</t>
  </si>
  <si>
    <t xml:space="preserve">56:44:0337010:113  </t>
  </si>
  <si>
    <t>МБУДОД "ДМШ №2", ИНН: 5611017127</t>
  </si>
  <si>
    <t>ПБП                         № 4139 21.08.2013</t>
  </si>
  <si>
    <t>17.10.2013                               56-56-01/368/2013-131</t>
  </si>
  <si>
    <t>56:44:0445004:100</t>
  </si>
  <si>
    <t xml:space="preserve">56:44:1001003:887  </t>
  </si>
  <si>
    <t>Размещение библиотеки</t>
  </si>
  <si>
    <t xml:space="preserve">56:44:1001003:856 </t>
  </si>
  <si>
    <t>Размещение Дома культуры "Заря"</t>
  </si>
  <si>
    <t xml:space="preserve">56:44:0222001:144 </t>
  </si>
  <si>
    <t>Размещение ЦТП № 66</t>
  </si>
  <si>
    <t xml:space="preserve">56:44:0313002:47    </t>
  </si>
  <si>
    <t>ПБП                        № 4143 21.08.2013</t>
  </si>
  <si>
    <t>10.09.2013                        56-56-01/372/2013-203</t>
  </si>
  <si>
    <t xml:space="preserve">56:44:0111001:74  </t>
  </si>
  <si>
    <t>МБУДОД «ДШ искусств № 2 им. А.С.Пушкина»  (школа-музыка)</t>
  </si>
  <si>
    <t xml:space="preserve"> - ПБП</t>
  </si>
  <si>
    <t>01.10.2013                           56-56-01/312/2013-327</t>
  </si>
  <si>
    <t xml:space="preserve">56:44:0207003:202 </t>
  </si>
  <si>
    <t xml:space="preserve">56:44:0213002:219  </t>
  </si>
  <si>
    <t>МБДУ "Дворец творчества детей и молодежи"</t>
  </si>
  <si>
    <t>МОБУДОД "ДТДИМ", ИНН: 5610032718</t>
  </si>
  <si>
    <t>ПБП                        № 4900-р 22.08.2014</t>
  </si>
  <si>
    <t>06.10.2014                              56-56-01/233/2014-212</t>
  </si>
  <si>
    <t xml:space="preserve">56:44:0126002:63 </t>
  </si>
  <si>
    <t>Для размещения объекта образования - № 3  (ДС)</t>
  </si>
  <si>
    <t>МДОБУ "Детский сад № 32"</t>
  </si>
  <si>
    <t>ПБП                               №  2473-р 17.06.2016</t>
  </si>
  <si>
    <t>№ 56-56/001-56/001/217/2016-434/1 от 30.06.2016</t>
  </si>
  <si>
    <t xml:space="preserve">56:44:0405007:82   </t>
  </si>
  <si>
    <t>Размещение Повысительной станции "Победа"</t>
  </si>
  <si>
    <t xml:space="preserve">56:44:0221004:91      </t>
  </si>
  <si>
    <t>Размещение объектов бытового обслуживания-Баня</t>
  </si>
  <si>
    <t xml:space="preserve">56:44:0112001:92    </t>
  </si>
  <si>
    <t xml:space="preserve">ПБП                        № 4135 21.08.2013         </t>
  </si>
  <si>
    <t>05.09.2013                            56-56-01/277/2013-159</t>
  </si>
  <si>
    <t xml:space="preserve">56:44:0240007:85       </t>
  </si>
  <si>
    <t>для размещения объекта культуры-Дом культуры</t>
  </si>
  <si>
    <t xml:space="preserve">56:44:0430006:13     </t>
  </si>
  <si>
    <t>Размещение                                  ЦТП № 117</t>
  </si>
  <si>
    <t xml:space="preserve">56:44:0353007:88  </t>
  </si>
  <si>
    <t>Детская художественная школа  (школа-музыка)</t>
  </si>
  <si>
    <t xml:space="preserve">56:44:0409002:12 </t>
  </si>
  <si>
    <t>Размещение сторожки - Кладбище</t>
  </si>
  <si>
    <t>56:44:0103001:104</t>
  </si>
  <si>
    <t>Размещение администр.здания - Кладбище</t>
  </si>
  <si>
    <t xml:space="preserve">56:44:0103001:105 </t>
  </si>
  <si>
    <t xml:space="preserve">56:44:0110001:1748    </t>
  </si>
  <si>
    <t>ПБП                        № 5889 от 20.11.2013</t>
  </si>
  <si>
    <t>26.12.2013                       56-56-01/462/2013-457</t>
  </si>
  <si>
    <t xml:space="preserve">56:44:0110001:1747    </t>
  </si>
  <si>
    <t xml:space="preserve"> ПБП                     № 6263 от 09.12.2013</t>
  </si>
  <si>
    <t>30.05.2014                         56-56-01/137/2014-416</t>
  </si>
  <si>
    <t xml:space="preserve">56:44:0328004:24    </t>
  </si>
  <si>
    <t>ПБП                       № 4767-р от 19.09.2013</t>
  </si>
  <si>
    <t>10.10.2013                       56-56-01/348/2013-146</t>
  </si>
  <si>
    <t>для размещения Станции юных техников Дз.р-на</t>
  </si>
  <si>
    <t>ПБП                        № 5040-р 04.10.2013</t>
  </si>
  <si>
    <t>23.10.2013                         56-56-01/358/2013-208</t>
  </si>
  <si>
    <t>Автодорога</t>
  </si>
  <si>
    <t xml:space="preserve">56:44:0434003:43          </t>
  </si>
  <si>
    <t>ЦТП № 48</t>
  </si>
  <si>
    <t xml:space="preserve">56:44:0255002:94    </t>
  </si>
  <si>
    <t>МОУ «Средняя общеобразовательная школа № 65»</t>
  </si>
  <si>
    <t>МОУ "СОШ № 65"</t>
  </si>
  <si>
    <t>ПБП  4978-р 09.09.2015</t>
  </si>
  <si>
    <t>19.10.2015                        56-56/001-56/001/214/2015-1350/1</t>
  </si>
  <si>
    <t xml:space="preserve">56:44:0217001:305        </t>
  </si>
  <si>
    <t>ЦТП № 59</t>
  </si>
  <si>
    <t xml:space="preserve">56:44:0109005:37        </t>
  </si>
  <si>
    <t>ЦТП № 22</t>
  </si>
  <si>
    <t xml:space="preserve">56:44:0112001:91        </t>
  </si>
  <si>
    <t xml:space="preserve">56:44:0117008:33       </t>
  </si>
  <si>
    <t>Библиотека</t>
  </si>
  <si>
    <t xml:space="preserve">56:44:1001003:808       </t>
  </si>
  <si>
    <t>ПБП                       № 5199 от 15.10.2013</t>
  </si>
  <si>
    <t>01.11.2013                               56-56-01/361/2013-157</t>
  </si>
  <si>
    <t xml:space="preserve">56:44:0121002:75        </t>
  </si>
  <si>
    <t xml:space="preserve">ЦТП № 5 </t>
  </si>
  <si>
    <t xml:space="preserve">56:44:0218004:16  </t>
  </si>
  <si>
    <t>Котельная</t>
  </si>
  <si>
    <t xml:space="preserve">56:44:0452001:5         </t>
  </si>
  <si>
    <t>ЦТП № 3</t>
  </si>
  <si>
    <t xml:space="preserve">56:44:1101001:897   </t>
  </si>
  <si>
    <t>Дом культуры "Радуга"</t>
  </si>
  <si>
    <t xml:space="preserve">56:44:0412002:33        </t>
  </si>
  <si>
    <t xml:space="preserve">ЦТП № 91 </t>
  </si>
  <si>
    <t xml:space="preserve">56:44:0216004:11   </t>
  </si>
  <si>
    <t>ЦТП № 30</t>
  </si>
  <si>
    <t xml:space="preserve">56:44:0231012:23  </t>
  </si>
  <si>
    <t>Двухэтажная котельная</t>
  </si>
  <si>
    <t xml:space="preserve">56:44:0121001:142 </t>
  </si>
  <si>
    <t>ЦТП</t>
  </si>
  <si>
    <t>Размещение промышленного объекта- котельная</t>
  </si>
  <si>
    <t xml:space="preserve">56:44:0311001:416       </t>
  </si>
  <si>
    <t>МБДОУ № 64, ИНН: 5611062909</t>
  </si>
  <si>
    <t>ПБП                      № 5198 от 15.10.2013</t>
  </si>
  <si>
    <t>29.10.2013                            56-56-01/352/2013-211</t>
  </si>
  <si>
    <t>Строительство спорткомплекса</t>
  </si>
  <si>
    <t xml:space="preserve">56:44:0000000:30174  </t>
  </si>
  <si>
    <t>Главная насосно-канализационная станция</t>
  </si>
  <si>
    <t xml:space="preserve">56:44:0354005:67  </t>
  </si>
  <si>
    <t>ЦТП № 106, ТП № 46</t>
  </si>
  <si>
    <t xml:space="preserve">56:44:0228001:550 </t>
  </si>
  <si>
    <t>ЦТП № 87</t>
  </si>
  <si>
    <t xml:space="preserve">56:44:0434003:907  </t>
  </si>
  <si>
    <t>Повысительная станция "Телевизионный"</t>
  </si>
  <si>
    <t xml:space="preserve">56:44:0112003:69  </t>
  </si>
  <si>
    <t>ДС комбинированного вида № 201 (ДС)</t>
  </si>
  <si>
    <t>ПБП                 № 6050 от 28.11.2013</t>
  </si>
  <si>
    <t>04.02.2014                          56-56-01/076/2014-019</t>
  </si>
  <si>
    <t xml:space="preserve">56:44:0257002:32   </t>
  </si>
  <si>
    <t xml:space="preserve">56:44:0318005:12   </t>
  </si>
  <si>
    <t>ЦТП № 133</t>
  </si>
  <si>
    <t xml:space="preserve">56:44:0226002:14   </t>
  </si>
  <si>
    <t xml:space="preserve">56:44:0321010:7      </t>
  </si>
  <si>
    <t>ЦТП № 130</t>
  </si>
  <si>
    <t xml:space="preserve">56:44:0110002:48   </t>
  </si>
  <si>
    <t>ЦТП № 9</t>
  </si>
  <si>
    <t xml:space="preserve">56:44:0239001:10867   </t>
  </si>
  <si>
    <t>Повысительная насосная станция</t>
  </si>
  <si>
    <t xml:space="preserve">56:44:0223001:275  </t>
  </si>
  <si>
    <t>ПБП                       № 833 от 21.02.2014</t>
  </si>
  <si>
    <t>24.03.2014                           56-56-01/119/2014-035</t>
  </si>
  <si>
    <t xml:space="preserve">56:44:0408001:461 </t>
  </si>
  <si>
    <t xml:space="preserve">56:44:0207002:300   </t>
  </si>
  <si>
    <t xml:space="preserve">56:44:0335014:8  </t>
  </si>
  <si>
    <t xml:space="preserve">56:44:0109005:1075   </t>
  </si>
  <si>
    <t>ЦТП № 21</t>
  </si>
  <si>
    <t xml:space="preserve">56:44:0227001:55   </t>
  </si>
  <si>
    <t>ЦТП № 38</t>
  </si>
  <si>
    <t xml:space="preserve">56:44:0110003:77  </t>
  </si>
  <si>
    <t>МБДОУ №10, ИНН: 5609024092</t>
  </si>
  <si>
    <t>14.05.2014                               56-56-01/129/2014-240</t>
  </si>
  <si>
    <t xml:space="preserve">56:44:1012003:7    </t>
  </si>
  <si>
    <t>Кладбище</t>
  </si>
  <si>
    <t xml:space="preserve">56:44:0455004:65    </t>
  </si>
  <si>
    <t xml:space="preserve">56:44:0237002:138   </t>
  </si>
  <si>
    <t>Парк Петра I</t>
  </si>
  <si>
    <t xml:space="preserve">56:44:0111003:80  </t>
  </si>
  <si>
    <t>МДОАУ "Детский сад №144", ИНН: 5609089798</t>
  </si>
  <si>
    <t xml:space="preserve"> ПБП                    № 3710-р 03.07.2014</t>
  </si>
  <si>
    <t>28.10.2014                                 56-56-01/492/2014-341</t>
  </si>
  <si>
    <t xml:space="preserve">56:44:0333001:9    </t>
  </si>
  <si>
    <t>Ветхий Жилой дом</t>
  </si>
  <si>
    <t>56:44:1002001:112</t>
  </si>
  <si>
    <t>Клуб</t>
  </si>
  <si>
    <t xml:space="preserve">56:44:0116001:1317  </t>
  </si>
  <si>
    <t xml:space="preserve">56:44:0116001:1054  </t>
  </si>
  <si>
    <t xml:space="preserve">56:44:0230013:40 </t>
  </si>
  <si>
    <t xml:space="preserve">56:44:0252001:200   </t>
  </si>
  <si>
    <t>МОБУ № 11,                 ИНН: 5610066788</t>
  </si>
  <si>
    <t>30.04.2014                            56-56-01/120/2014-226</t>
  </si>
  <si>
    <t xml:space="preserve">56:44:0417001:319   </t>
  </si>
  <si>
    <t>10.10.2014                         56-56-01/451/2014-372</t>
  </si>
  <si>
    <t xml:space="preserve">56:44:0422005:50  </t>
  </si>
  <si>
    <t xml:space="preserve">Жилой дом </t>
  </si>
  <si>
    <t xml:space="preserve">56:44:0340005:2 </t>
  </si>
  <si>
    <t>Центр - МБУ ДО "СДТТ"</t>
  </si>
  <si>
    <t>МБУДО "СДТТ " г.Оренбурга, ИНН: 5612014714</t>
  </si>
  <si>
    <t>07.05.2014                            56-56-01/124/2014-406</t>
  </si>
  <si>
    <t xml:space="preserve">56:00:0000000:585   </t>
  </si>
  <si>
    <t xml:space="preserve">56:44:0000000:32593   </t>
  </si>
  <si>
    <t>Автодорога пр.Бр.Коростелевых (от моста до поста ГИБДД)</t>
  </si>
  <si>
    <t>Автодорога (от поста ГИБДД до поворота на х.Степановский)</t>
  </si>
  <si>
    <t xml:space="preserve">56:44:0000000:32632   </t>
  </si>
  <si>
    <t>Автодорога пр. Гагарина</t>
  </si>
  <si>
    <t>56:44:0409001:278</t>
  </si>
  <si>
    <t xml:space="preserve">56:44:0000000:32662   </t>
  </si>
  <si>
    <t xml:space="preserve">56:44:0432004:826  </t>
  </si>
  <si>
    <t xml:space="preserve">56:44:0423003:46  </t>
  </si>
  <si>
    <t xml:space="preserve">56:44:0228001:1739  </t>
  </si>
  <si>
    <t>ПБП                            № 4246-р 08.07.2014</t>
  </si>
  <si>
    <t>21.08.2014                               56-56-01/325/2014-417</t>
  </si>
  <si>
    <t xml:space="preserve">56:44:0000000:32622  </t>
  </si>
  <si>
    <t>Автодорога - Группа 13: для размещения автомобильных дорог</t>
  </si>
  <si>
    <t xml:space="preserve">56:44:0333002:17  </t>
  </si>
  <si>
    <t>Группа 17: спорт.объект-Бассейн "Дельфин</t>
  </si>
  <si>
    <t>МАУДО "ЦВР "Подросток", ИНН: 5611005185</t>
  </si>
  <si>
    <t>ПБП                         № 3709-р 03.07.2014</t>
  </si>
  <si>
    <t>23.07.2014                              56-56-01/200/2014-197</t>
  </si>
  <si>
    <t xml:space="preserve">56:44:0219002:6 </t>
  </si>
  <si>
    <t xml:space="preserve">56:44:0000000:32597  </t>
  </si>
  <si>
    <t xml:space="preserve">56:44:0238001:4477  </t>
  </si>
  <si>
    <t>ОАО "Орьрегионинвест-холдинг", ИНН: 5610067358</t>
  </si>
  <si>
    <t xml:space="preserve">56:44:0319007:40   </t>
  </si>
  <si>
    <t>Для размещения объектов торговли с размещ. здания складов, пом. № 1, № 2,  № 3</t>
  </si>
  <si>
    <t>56:44:0219012:12</t>
  </si>
  <si>
    <t>Размещение станции юных техников</t>
  </si>
  <si>
    <t>МКУ "Управление по ОФХДОУ", ИНН: 5612077496</t>
  </si>
  <si>
    <t>ПБП                                № 5700-р 29.09.2014</t>
  </si>
  <si>
    <t>20.10.2014                                   56-56-01/594/2014-076</t>
  </si>
  <si>
    <t>56:44:0000000:29994</t>
  </si>
  <si>
    <t>УС и ДХ адм. г.Оренбурга, ИНН: 5610127078</t>
  </si>
  <si>
    <t>56:44:0000000:29124</t>
  </si>
  <si>
    <t>56:44:0000000:29914</t>
  </si>
  <si>
    <t>56:44:0215001:42</t>
  </si>
  <si>
    <t>МДОАУ № 140, ИНН: 5610148832</t>
  </si>
  <si>
    <t>ПБП                      № 4361-р 31.07.2014</t>
  </si>
  <si>
    <t>04.09.2014                           56-56-01/332/2014-279</t>
  </si>
  <si>
    <t>56:44:0414008:42</t>
  </si>
  <si>
    <t>Размещение домов многоэтажной жилой застройки (ветхий)</t>
  </si>
  <si>
    <t>56:44:0504002:368</t>
  </si>
  <si>
    <t>25.12.2013                                 56-56-01/447/2013-231</t>
  </si>
  <si>
    <t>56:44:0000000:30039</t>
  </si>
  <si>
    <t>56:44:0000000:29996</t>
  </si>
  <si>
    <t>56:44:0118001:45</t>
  </si>
  <si>
    <t>Объекты физ.культуры и спорта</t>
  </si>
  <si>
    <t>56:44:0222001:127</t>
  </si>
  <si>
    <t>Стадион у школы № 34  (школа)</t>
  </si>
  <si>
    <t>15.04.2014                              56-56-01/095/2014-209</t>
  </si>
  <si>
    <t>56:44:0121001:149</t>
  </si>
  <si>
    <t>Земли организаций и учреждений народного образования (ДС)</t>
  </si>
  <si>
    <t>МБДОУ  №189, ИНН: 5609012347</t>
  </si>
  <si>
    <t>17.09.2012                               56-56-01/281/2012-245</t>
  </si>
  <si>
    <t>56:44:0115002:26</t>
  </si>
  <si>
    <t>МБДОУ  №8, ИНН: 5609021493</t>
  </si>
  <si>
    <t>20.07.2012                               56-56-01/169/2012-242</t>
  </si>
  <si>
    <t>56:44:0109002:86</t>
  </si>
  <si>
    <t>МБДОУ №5, ИНН: 5609024399</t>
  </si>
  <si>
    <t>01.04.2013                                      56-56-01/111/2013-142</t>
  </si>
  <si>
    <t>56:44:0000000:33156</t>
  </si>
  <si>
    <t>56:44:0000000:33157</t>
  </si>
  <si>
    <t>56:44:0000000:33194</t>
  </si>
  <si>
    <t>56:44:0000000:33189</t>
  </si>
  <si>
    <t>56:44:0000000:33171</t>
  </si>
  <si>
    <t>56:44:0000000:33175</t>
  </si>
  <si>
    <t>56:44:0000000:33143</t>
  </si>
  <si>
    <t>56:44:0000000:33155</t>
  </si>
  <si>
    <t>56:44:0000000:33179</t>
  </si>
  <si>
    <t>56:44:0000000:33255</t>
  </si>
  <si>
    <t>56:44:0000000:33159</t>
  </si>
  <si>
    <t>56:44:0000000:33173</t>
  </si>
  <si>
    <t>56:44:0000000:33169</t>
  </si>
  <si>
    <t>56:44:0000000:33153</t>
  </si>
  <si>
    <t>56:44:0000000:33151</t>
  </si>
  <si>
    <t>56:44:0108001:67</t>
  </si>
  <si>
    <t>56:44:0239001:10982</t>
  </si>
  <si>
    <t>СУД</t>
  </si>
  <si>
    <t>застроен частными  гаражами</t>
  </si>
  <si>
    <t>отказ от собственности ООО "Уральский керамзит"</t>
  </si>
  <si>
    <t>56:44:0110002:65</t>
  </si>
  <si>
    <t>земли учреждений и организаций народного образования</t>
  </si>
  <si>
    <t>Частная средняя школа "Экополис"</t>
  </si>
  <si>
    <t>56:44:0341002:9</t>
  </si>
  <si>
    <t>здание котельной</t>
  </si>
  <si>
    <t>56:44:0338001:78</t>
  </si>
  <si>
    <t>56:44:0231008:29</t>
  </si>
  <si>
    <t>56:44:0304004:1</t>
  </si>
  <si>
    <t>МБДОУ №222, ИНН: 5611032862</t>
  </si>
  <si>
    <t>22.05.2013                               56-56-01/214/2013-133</t>
  </si>
  <si>
    <t>56:44:0245001:189</t>
  </si>
  <si>
    <t>занятые городскими лесами - городской питомник декоративных культур</t>
  </si>
  <si>
    <t>14.05.2014                              56-56-01/233/2014-062</t>
  </si>
  <si>
    <t>56:44:0103001:888</t>
  </si>
  <si>
    <t xml:space="preserve">Для   строительства ПНС при строительстве подводящих сетей водоснабжений к пос. Нижнесакмарский </t>
  </si>
  <si>
    <t>56:44:0417001:9</t>
  </si>
  <si>
    <t>Размещение промышленного объекта - ЦТП «Стрела»</t>
  </si>
  <si>
    <t>56:44:0213002:181</t>
  </si>
  <si>
    <t>56:44:0202002:3123</t>
  </si>
  <si>
    <t>МОАУ "СОШ № 85", ИНН: 5610162770</t>
  </si>
  <si>
    <t>ПБП                             № 256-р 23.01.2015</t>
  </si>
  <si>
    <t>05.02.2015                                  56-56/001-56/001/108/2015-94/1</t>
  </si>
  <si>
    <t xml:space="preserve">56:44:0000000:29587                  </t>
  </si>
  <si>
    <t>56:44:0432005:987</t>
  </si>
  <si>
    <t>размещение помещения №1 - ЦТП №50</t>
  </si>
  <si>
    <t>56:44:0203024:31</t>
  </si>
  <si>
    <t>размещение ЦТП-134</t>
  </si>
  <si>
    <t>56:44:0000000:30798</t>
  </si>
  <si>
    <t>56:44:0115003:1456</t>
  </si>
  <si>
    <t>56:44:0312003:63</t>
  </si>
  <si>
    <t>расположено одноэтажное строение - ЦТП № 83</t>
  </si>
  <si>
    <t>56:44:0217001:302</t>
  </si>
  <si>
    <t>56:44:0219009:16</t>
  </si>
  <si>
    <t>Размещение ЦТП-45</t>
  </si>
  <si>
    <t>56:44:0235002:8</t>
  </si>
  <si>
    <t>размещение одно-двухэтажное здание котельной №3, литер ВВ1</t>
  </si>
  <si>
    <t>56:44:0305004:1169</t>
  </si>
  <si>
    <t>размещение строений, сооружений промышленности, для размещения объекта культуры</t>
  </si>
  <si>
    <t>56:44:0447001:33</t>
  </si>
  <si>
    <t>расположено одно-двухэтажное строение ЦТП № 47 литер ВВ1</t>
  </si>
  <si>
    <t>56:44:0223001:266</t>
  </si>
  <si>
    <t>размещение промышленного объекта</t>
  </si>
  <si>
    <t>56:44:0313001:587</t>
  </si>
  <si>
    <t>56:44:0103001:1298</t>
  </si>
  <si>
    <t>56:44:0313001:597</t>
  </si>
  <si>
    <t>одноэтажное здание с этажом на отм.+2,5 здание котельной лит.В</t>
  </si>
  <si>
    <t>56:44:0313001:569</t>
  </si>
  <si>
    <t>одноэтажное здание котельной "Хлебный городок №2" литер ВВ1</t>
  </si>
  <si>
    <t>56:44:0432005:95</t>
  </si>
  <si>
    <t>одноэтажное здание насосной литер В2</t>
  </si>
  <si>
    <t>56:44:0432005:94</t>
  </si>
  <si>
    <t>одноэтажное здание котельной литер ВВ1</t>
  </si>
  <si>
    <t>56:44:0223001:271</t>
  </si>
  <si>
    <t>одноэтажная насосная Литер В2, двухэтажная котельная № 2 "Чкалова" литер В1В</t>
  </si>
  <si>
    <t>56:44:0112003:34</t>
  </si>
  <si>
    <t xml:space="preserve">56:44:0201005:1908  </t>
  </si>
  <si>
    <t>Земли для сельхоз. использования</t>
  </si>
  <si>
    <t>56:44:0201005:1909</t>
  </si>
  <si>
    <t>56:44:0109002:50</t>
  </si>
  <si>
    <t>ЦТП № 77</t>
  </si>
  <si>
    <t>56:44:0110001:53</t>
  </si>
  <si>
    <t>ЦТП № 12</t>
  </si>
  <si>
    <t>56:44:0109002:58</t>
  </si>
  <si>
    <t>ЦТП № 18</t>
  </si>
  <si>
    <t>56:44:0338001:87</t>
  </si>
  <si>
    <t>56:44:0222001:743</t>
  </si>
  <si>
    <t>56:44:0112001:123</t>
  </si>
  <si>
    <t>ЦТП №27 литер В</t>
  </si>
  <si>
    <t>56:44:0111003:68</t>
  </si>
  <si>
    <t>ЦТП №16 литер В</t>
  </si>
  <si>
    <t>56:44:0238001:325</t>
  </si>
  <si>
    <t>ЗО "Дубки", детский оздоровительный лагерь"Полянка"</t>
  </si>
  <si>
    <t>56:44:0111001:69</t>
  </si>
  <si>
    <t>двухэтажное здание ЦТП № 10</t>
  </si>
  <si>
    <t>56:44:0224002:68</t>
  </si>
  <si>
    <t>ТП-656</t>
  </si>
  <si>
    <t>56:44:0215001:267</t>
  </si>
  <si>
    <t>МАУДО "Детский эколого-биологический центр" ИНН 5610045361</t>
  </si>
  <si>
    <t>05.02.2015                                  56-56/001-56/001/119/2015-140/1</t>
  </si>
  <si>
    <t>56:44:0235002:12</t>
  </si>
  <si>
    <t>Земли под промышленными объектами - ЦТП №71</t>
  </si>
  <si>
    <t>56:44:0110003:74</t>
  </si>
  <si>
    <t>56:44:0103001:1312</t>
  </si>
  <si>
    <t>Строительство крематория для утилизации трупов животных термическим методом</t>
  </si>
  <si>
    <t>56:44:0103001:1311</t>
  </si>
  <si>
    <t>56:44:0114002:127</t>
  </si>
  <si>
    <t>56:44:0112003:51</t>
  </si>
  <si>
    <t xml:space="preserve"> одноэтажное здание ЦТП №6</t>
  </si>
  <si>
    <t>56:44:0114002:128</t>
  </si>
  <si>
    <t>56:44:0256006:32</t>
  </si>
  <si>
    <t>одноэтажное строение-ЦТП ЖБК литер В</t>
  </si>
  <si>
    <t>56:44:0228001:548</t>
  </si>
  <si>
    <t>двухэтажное здание ТП с подвалом литер Е</t>
  </si>
  <si>
    <t>56:44:0112001:99</t>
  </si>
  <si>
    <t>ЦТП № 25</t>
  </si>
  <si>
    <t>56:44:0111001:53</t>
  </si>
  <si>
    <t>ЦТП № 11</t>
  </si>
  <si>
    <t>56:44:0121001:119</t>
  </si>
  <si>
    <t>56:44:0305004:1151</t>
  </si>
  <si>
    <t>Двухэтажный тепловой пункт с подвалом</t>
  </si>
  <si>
    <t>56:44:0304004:33</t>
  </si>
  <si>
    <t>56:44:0213001:304</t>
  </si>
  <si>
    <t>56:44:0307005:301</t>
  </si>
  <si>
    <t>Котельная "Братьев Башиловых"</t>
  </si>
  <si>
    <t>56:44:0405002:534</t>
  </si>
  <si>
    <t>ДС № 39 "Василек" (ДС)</t>
  </si>
  <si>
    <t>МДОБУ № 39, ИНН: 5612028308</t>
  </si>
  <si>
    <t>ПБП                        № 969-р 19.02.2015</t>
  </si>
  <si>
    <t xml:space="preserve"> 25.03.2015                                 56-56/001-56/001/162/2015-158/1 </t>
  </si>
  <si>
    <t>56:44:0314001:740</t>
  </si>
  <si>
    <t>ЦТП № 85</t>
  </si>
  <si>
    <t>56:44:0405007:57</t>
  </si>
  <si>
    <t>ЦТП № 127</t>
  </si>
  <si>
    <t>56:44:0000000:33101</t>
  </si>
  <si>
    <t>Сквер на улице Степана Разина</t>
  </si>
  <si>
    <t>56:44:0000000:29696</t>
  </si>
  <si>
    <t>Автодорога - Строительство автодороги по ул. Высотная в 19 мкрн.</t>
  </si>
  <si>
    <t>56:44:0222001:947</t>
  </si>
  <si>
    <t>Сквер на улице Маршала Жукова</t>
  </si>
  <si>
    <t>56:44:0210002:253</t>
  </si>
  <si>
    <t>Парк им.Гагарина</t>
  </si>
  <si>
    <t>56:44:0352001:111</t>
  </si>
  <si>
    <t>Сквер ул.Цвиллинга \ ул.Орлова \ ул.Ташкентская</t>
  </si>
  <si>
    <t>Сквер 8-го Марта</t>
  </si>
  <si>
    <t>56:44:0000000:33066</t>
  </si>
  <si>
    <t>56:44:0338001:86</t>
  </si>
  <si>
    <t>ЦТП № 15 с подвалом</t>
  </si>
  <si>
    <t>56:44:0120002:2709</t>
  </si>
  <si>
    <t>56:44:0120002:2708</t>
  </si>
  <si>
    <t>56:44:0218008:102</t>
  </si>
  <si>
    <t>56:44:0234003:194</t>
  </si>
  <si>
    <t>Сквер на ул. Донецкая</t>
  </si>
  <si>
    <t>56:44:0122001:516</t>
  </si>
  <si>
    <t>3-х этажное админ.здание литер Е, склад,гараж литер ВГ3</t>
  </si>
  <si>
    <t>56:44:0219003:135</t>
  </si>
  <si>
    <t>Одноэтажное здание централизованной бухгалтерии</t>
  </si>
  <si>
    <t>56:44:0219003:134</t>
  </si>
  <si>
    <t>Одноэтажное административное здание, гараж литер В1В2</t>
  </si>
  <si>
    <t>56:44:0000000:34150</t>
  </si>
  <si>
    <t>56:44:0412002:1561</t>
  </si>
  <si>
    <t>Сквер на ул.Карагандинская</t>
  </si>
  <si>
    <t>56:44:0111002:3992</t>
  </si>
  <si>
    <t>Сквер на ул. Дружбы</t>
  </si>
  <si>
    <t>56:44:0230013:160</t>
  </si>
  <si>
    <t>Сквер по ул.Чичерина</t>
  </si>
  <si>
    <t>56:44:0115002:25</t>
  </si>
  <si>
    <t>ЦТП № 56</t>
  </si>
  <si>
    <t>56:44:0448001:52</t>
  </si>
  <si>
    <t>Сквер на ул. Постникова (у музкомедии)</t>
  </si>
  <si>
    <t>ПБП                              № 3791-р 08.07.2014</t>
  </si>
  <si>
    <t>09.09.2014                                 56-56-01/035/2014-346</t>
  </si>
  <si>
    <t>56:44:0313004:115</t>
  </si>
  <si>
    <t>Сквер на ул. Юркина</t>
  </si>
  <si>
    <t>ПБП                       № 2994-р 02.06.2014</t>
  </si>
  <si>
    <t>25.06.2014                                 56-56-01/225/2014-371</t>
  </si>
  <si>
    <t>56:44:0110002:1869</t>
  </si>
  <si>
    <t>ПБП                       № 3585-р 27.06.2014</t>
  </si>
  <si>
    <t>18.07.2014                                 56-56-01/190/2014-157</t>
  </si>
  <si>
    <t>56:44:0000000:34135</t>
  </si>
  <si>
    <t>56:44:0000000:34137</t>
  </si>
  <si>
    <t>Автодорога - Путепроводная развязка на Илек</t>
  </si>
  <si>
    <t>56:44:0000000:34133</t>
  </si>
  <si>
    <t>Автодорога - Путепроводная развязка ул.Донгузская и ул. Беляевская</t>
  </si>
  <si>
    <t>56:44:0201021:2728</t>
  </si>
  <si>
    <t>Строительство детского сада на 220 мест (ДС)</t>
  </si>
  <si>
    <t>56:44:0201021:2773</t>
  </si>
  <si>
    <t>Стр-во сетей к детскому саду на 220 мест</t>
  </si>
  <si>
    <t>56:44:0423005:32</t>
  </si>
  <si>
    <t>Для домов индивидуальной жилой застройки (ветхий)</t>
  </si>
  <si>
    <t>56:44:0000000:30345</t>
  </si>
  <si>
    <t>Стр-во водовода</t>
  </si>
  <si>
    <t>56:44:0328001:1035</t>
  </si>
  <si>
    <t>56:44:0329004:981</t>
  </si>
  <si>
    <t>Котельная "Ж/д техникума"</t>
  </si>
  <si>
    <t>56:44:0329004:979</t>
  </si>
  <si>
    <t>Котельная "МЧ"</t>
  </si>
  <si>
    <t>56:44:0315001:1746</t>
  </si>
  <si>
    <t>ЦТП № 82</t>
  </si>
  <si>
    <t>56:44:0314001:3655</t>
  </si>
  <si>
    <t>ЦТП № 84</t>
  </si>
  <si>
    <t>56:44:0117030:62</t>
  </si>
  <si>
    <t>ЦТП № 128</t>
  </si>
  <si>
    <t>56:44:0349008:64</t>
  </si>
  <si>
    <t>Котельная ГПТУ-16</t>
  </si>
  <si>
    <t>56:44:0310001:115</t>
  </si>
  <si>
    <t>Одно-четырехэтажная котельная</t>
  </si>
  <si>
    <t>56:44:0000000:34321</t>
  </si>
  <si>
    <t>56:44:0314001:3658</t>
  </si>
  <si>
    <t>Стр-во дворца водных аттракционов (стр-во аквапарка с гостин.)</t>
  </si>
  <si>
    <t>56:44:0000000:34357</t>
  </si>
  <si>
    <t>56:44:0000000:34360</t>
  </si>
  <si>
    <t>56:44:0000000:34384</t>
  </si>
  <si>
    <t>56:44:0501001:1862</t>
  </si>
  <si>
    <t>Школа № 37</t>
  </si>
  <si>
    <t>56:44:0238001:966</t>
  </si>
  <si>
    <t>Детский оздоровительно- образовательный лагерь "Юность"</t>
  </si>
  <si>
    <t>56:44:0000000:30292</t>
  </si>
  <si>
    <t>56:44:0000000:34350</t>
  </si>
  <si>
    <t>56:44:0000000:34382</t>
  </si>
  <si>
    <t>56:44:0000000:34383</t>
  </si>
  <si>
    <t>Автодорога от ул.Шевченко до ул.Театральной</t>
  </si>
  <si>
    <t>56:44:0000000:34355</t>
  </si>
  <si>
    <t>56:44:0000000:34380</t>
  </si>
  <si>
    <t>Автодорога -                                   улица Хакимова</t>
  </si>
  <si>
    <t>56:44:0000000:34489</t>
  </si>
  <si>
    <t>Автодорога -                                    улица Лермонтова</t>
  </si>
  <si>
    <t>56:44:0000000:34487</t>
  </si>
  <si>
    <t>Автодорога -                                     ул. Шевченко</t>
  </si>
  <si>
    <t>56:44:0000000:34530</t>
  </si>
  <si>
    <t>Автодорога -                                    ул. Ялтинская</t>
  </si>
  <si>
    <t>56:44:0000000:34560</t>
  </si>
  <si>
    <t>Автодорога -                                    ул. Харьковская</t>
  </si>
  <si>
    <t>56:44:0000000:34557</t>
  </si>
  <si>
    <t>Автодорога -                                 ул. Скороходова</t>
  </si>
  <si>
    <t>56:44:0231009:62</t>
  </si>
  <si>
    <t>Административное здание ГО и ЧС</t>
  </si>
  <si>
    <t>56:44:0000000:34569</t>
  </si>
  <si>
    <t>56:44:0000000:34562</t>
  </si>
  <si>
    <t>Автодорога -                                     ул. Беляевская</t>
  </si>
  <si>
    <t>56:44:0000000:34553</t>
  </si>
  <si>
    <t>Автодорога -                                 ул. Карла Маркса</t>
  </si>
  <si>
    <t>56:44:0000000:34552</t>
  </si>
  <si>
    <t>Автодорога -                                 ул. Чистопольская</t>
  </si>
  <si>
    <t>56:44:0000000:34567</t>
  </si>
  <si>
    <t>56:44:0236010:3</t>
  </si>
  <si>
    <t>Незавершенный строительством туалет</t>
  </si>
  <si>
    <t>56:44:0231006:89</t>
  </si>
  <si>
    <t>ПБП                              № 3842-р 09.07.2015</t>
  </si>
  <si>
    <t>56:44:0000000:34585</t>
  </si>
  <si>
    <t>56:44:0000000:34561</t>
  </si>
  <si>
    <t>56:44:0000000:34559</t>
  </si>
  <si>
    <t>Ветхий ЖД</t>
  </si>
  <si>
    <t>56:44:0000000:34592</t>
  </si>
  <si>
    <t>Автодорога -                                  ул. Витебская</t>
  </si>
  <si>
    <t>56:44:0000000:34591</t>
  </si>
  <si>
    <t>Автодорога -                                  ул. Кондукторская</t>
  </si>
  <si>
    <t>56:44:0000000:34554</t>
  </si>
  <si>
    <t>Автодорога -                                   ул. 32-я Линия</t>
  </si>
  <si>
    <t>56:44:0000000:34601</t>
  </si>
  <si>
    <t>Автодорога -                                   ул. Буранная</t>
  </si>
  <si>
    <t>56:44:0416003:178</t>
  </si>
  <si>
    <t>Аллея у мемориального комплекса "Вечный огонь"</t>
  </si>
  <si>
    <t>56:44:0417006:659</t>
  </si>
  <si>
    <t>56:44:1001003:840</t>
  </si>
  <si>
    <t>Центр внешкольной работы "Подросток"</t>
  </si>
  <si>
    <t xml:space="preserve">ПБП расп.              № 2620-р       28.04.2015 </t>
  </si>
  <si>
    <t>56:44:0000000:34563</t>
  </si>
  <si>
    <t>Автодорога -                                   ул. Карагандинская</t>
  </si>
  <si>
    <t>56:44:0210002:310</t>
  </si>
  <si>
    <t>Центральная аллея культурного комплекса "Национальная деревня"</t>
  </si>
  <si>
    <t>56:44:0000000:34636</t>
  </si>
  <si>
    <t>Автодорога -                                   ул. Алтайская</t>
  </si>
  <si>
    <t>56:44:0000000:34638</t>
  </si>
  <si>
    <t>Автодорога -                                  пер. Ярославский</t>
  </si>
  <si>
    <t>56:44:0113001:169</t>
  </si>
  <si>
    <t>строительство надземной автостоянки</t>
  </si>
  <si>
    <t>ООО "ВАНТОН"</t>
  </si>
  <si>
    <t>56:44:0113001:171</t>
  </si>
  <si>
    <t>Строительство распределительной подстанции</t>
  </si>
  <si>
    <t>Строительство жилой многоэтажной застройки</t>
  </si>
  <si>
    <t>56:44:0113001:173</t>
  </si>
  <si>
    <t>56:44:0113001:175</t>
  </si>
  <si>
    <t>56:44:0113001:176</t>
  </si>
  <si>
    <t>56:44:0113001:177</t>
  </si>
  <si>
    <t>56:44:0113001:178</t>
  </si>
  <si>
    <t>56:44:0113001:179</t>
  </si>
  <si>
    <t>56:44:0113001:180</t>
  </si>
  <si>
    <t>56:44:0113001:181</t>
  </si>
  <si>
    <t>56:44:0113001:183</t>
  </si>
  <si>
    <t>56:44:0000000:34637</t>
  </si>
  <si>
    <t>Автодорога -                                     ул. Аксакова</t>
  </si>
  <si>
    <t>56:44:0000000:34642</t>
  </si>
  <si>
    <t>Автодорога -                                  ул. 10-я Линия</t>
  </si>
  <si>
    <t>56:44:0000000:34639</t>
  </si>
  <si>
    <t>Автодорога -                                 ул. Весенняя</t>
  </si>
  <si>
    <t>56:44:0000000:34677</t>
  </si>
  <si>
    <t>Автодорога -                                    ул.  Курача</t>
  </si>
  <si>
    <t>56:44:0000000:34635</t>
  </si>
  <si>
    <t>Автодорога -                                      ул.  Гусева</t>
  </si>
  <si>
    <t>56:44:0000000:34672</t>
  </si>
  <si>
    <t>Автодорога -                                  ул. Ленинская</t>
  </si>
  <si>
    <t>56:44:0000000:34662</t>
  </si>
  <si>
    <t>Автодорога -                                 ул. Актюбинская</t>
  </si>
  <si>
    <t>56:44:0000000:34680</t>
  </si>
  <si>
    <t>Автодорога -                                  ул. Яицкая</t>
  </si>
  <si>
    <t>56:44:1101001:974</t>
  </si>
  <si>
    <t>56:44:0000000:34687</t>
  </si>
  <si>
    <t>Автодорога -                                   ул. Авиационная</t>
  </si>
  <si>
    <t>56:44:0000000:34468</t>
  </si>
  <si>
    <t>Автодорога -                                    ул. Расковой</t>
  </si>
  <si>
    <t>56:44:0000000:34467</t>
  </si>
  <si>
    <t>Автодорога -                                    ул. Плеханова</t>
  </si>
  <si>
    <t>56:44:0305004:1127</t>
  </si>
  <si>
    <t>3-х этажное нежилое здание ЦДТТ</t>
  </si>
  <si>
    <t>56:44:0000000:34648</t>
  </si>
  <si>
    <t>Автодорога -                                    пер. Косогорный</t>
  </si>
  <si>
    <t>56:44:0000000:34681</t>
  </si>
  <si>
    <t xml:space="preserve">Автодорога -                                ул. Мискинова </t>
  </si>
  <si>
    <t>56:44:0000000:34570</t>
  </si>
  <si>
    <t>Автодорога -                                   ул. 15-я Линия</t>
  </si>
  <si>
    <t>56:44:0501001:1899</t>
  </si>
  <si>
    <t>Строительство храма</t>
  </si>
  <si>
    <t>56:44:0501001:1900</t>
  </si>
  <si>
    <t>Размещение сквера и мемориального комплекса участ. ВОВ</t>
  </si>
  <si>
    <t>56:44:0352010:3</t>
  </si>
  <si>
    <t>Спортивная площадка МОУ                                                             "Средняя школа № 39"</t>
  </si>
  <si>
    <t>56:44:0000000:34720</t>
  </si>
  <si>
    <t>Автодорога -                                   ул. Орская</t>
  </si>
  <si>
    <t>56:44:1001003:1048</t>
  </si>
  <si>
    <t>56:44:0218002:27</t>
  </si>
  <si>
    <t>56:44:0264007:21</t>
  </si>
  <si>
    <t>Участок полиции</t>
  </si>
  <si>
    <t>56:44:0452004:15</t>
  </si>
  <si>
    <t>56:44:0429009:3</t>
  </si>
  <si>
    <t>56:44:0000000:35092</t>
  </si>
  <si>
    <t>Автодорога -                                ул. Уральская</t>
  </si>
  <si>
    <t>56:44:0000000:35084</t>
  </si>
  <si>
    <t>Автодорога -                                ул. 60 лет Октября</t>
  </si>
  <si>
    <t>56:44:0000000:35089</t>
  </si>
  <si>
    <t>Автодорога-                                   ул. Рыбаковская</t>
  </si>
  <si>
    <t>56:44:0000000:35088</t>
  </si>
  <si>
    <t>Автодорога-                                   ул. Лесозащитная</t>
  </si>
  <si>
    <t>56:44:0110003:104</t>
  </si>
  <si>
    <t>Одноэтажный спортивный комплекс литер Е</t>
  </si>
  <si>
    <t>МАУДОД «ЦВР «Подросток»</t>
  </si>
  <si>
    <t>56:44:0000000:35097</t>
  </si>
  <si>
    <t>Автодорога-                                   ул. Амурская</t>
  </si>
  <si>
    <t>56:44:0000000:35091</t>
  </si>
  <si>
    <t>Автодорога-                                   пер. Станочный</t>
  </si>
  <si>
    <t>56:44:0000000:35083</t>
  </si>
  <si>
    <t>Автодорога-                                   ул. Сызранская</t>
  </si>
  <si>
    <t>56:44:0000000:35102</t>
  </si>
  <si>
    <t>Автодорога-                                   ул. Набережная</t>
  </si>
  <si>
    <t>56:44:0000000:35099</t>
  </si>
  <si>
    <t>Автодорога-                                   ул. Профсоюзная</t>
  </si>
  <si>
    <t>56:44:0000000:35103</t>
  </si>
  <si>
    <t>Автодорога -                              ул. Яблочкова</t>
  </si>
  <si>
    <t>56:44:0000000:35096</t>
  </si>
  <si>
    <t>Автодорога -                              ул. Тамбовская</t>
  </si>
  <si>
    <t>56:44:0000000:35095</t>
  </si>
  <si>
    <t>Автодорога -                             пер. Онежский</t>
  </si>
  <si>
    <t>56:44:0000000:35094</t>
  </si>
  <si>
    <t>Автодорога -                             ул. Жуковского</t>
  </si>
  <si>
    <t>56:44:0239001:10989</t>
  </si>
  <si>
    <t>Для строительства домов многоэтажной жилой застройки</t>
  </si>
  <si>
    <t>56:44:0201021:2869</t>
  </si>
  <si>
    <t xml:space="preserve">Строительство наруж.сетей водоснабжения ДС </t>
  </si>
  <si>
    <t>56:44:0201021:2870</t>
  </si>
  <si>
    <t>Строительство наруж.сетей водоотведения  ДС</t>
  </si>
  <si>
    <t>56:44:0201021:2877</t>
  </si>
  <si>
    <t>Строительство подьездной автодороги к  ДС</t>
  </si>
  <si>
    <t>56:44:0437014:14</t>
  </si>
  <si>
    <t>Садовый участок (без границ, не сформир.) Дача</t>
  </si>
  <si>
    <t>отказ от собств. Филатова С.Б.</t>
  </si>
  <si>
    <t>56:44:0000000:35177</t>
  </si>
  <si>
    <t>Автодорога -                              шоссе Илекское</t>
  </si>
  <si>
    <t>56:44:0000000:35178</t>
  </si>
  <si>
    <t>Автодорога -                              ул. Восточная</t>
  </si>
  <si>
    <t>56:44:0000000:35181</t>
  </si>
  <si>
    <t>Автодорога -                             пер. Дальний</t>
  </si>
  <si>
    <t>56:44:0000000:35174</t>
  </si>
  <si>
    <t>Автодорога -                                  ул. Юркина</t>
  </si>
  <si>
    <t>56:44:0000000:29545</t>
  </si>
  <si>
    <t>56:44:0202001:121</t>
  </si>
  <si>
    <t>Стр-во автодороги по ул. Поляничко в 17 мкрн СВЖР</t>
  </si>
  <si>
    <t>56:44:0000000:35210</t>
  </si>
  <si>
    <t>Автодорога -                              ул. Вокзальная</t>
  </si>
  <si>
    <t>56:44:0000000:35207</t>
  </si>
  <si>
    <t>Автодорога -                              ул. Манежная</t>
  </si>
  <si>
    <t>56:44:0000000:35208</t>
  </si>
  <si>
    <t>Автодорога -                              ул. Братьев Башиловых</t>
  </si>
  <si>
    <t>56:44:0000000:35209</t>
  </si>
  <si>
    <t>Автодорога -                              ул. Монтажников</t>
  </si>
  <si>
    <t>56:44:0313002:55</t>
  </si>
  <si>
    <t>Котельная "Пролетарская"</t>
  </si>
  <si>
    <t>56:44:0000000:34679</t>
  </si>
  <si>
    <t xml:space="preserve">Автодорога -                                 ул. Казаковская </t>
  </si>
  <si>
    <t>56:44:0000000:35212</t>
  </si>
  <si>
    <t>Автодорога -                             пр. Парковый</t>
  </si>
  <si>
    <t>56:44:0701001:2578</t>
  </si>
  <si>
    <t>Администрация с. Самородово</t>
  </si>
  <si>
    <t>56:44:0236010:389</t>
  </si>
  <si>
    <t>Одноэтажное здание котельной</t>
  </si>
  <si>
    <t>56:44:0238001:5006</t>
  </si>
  <si>
    <t>Одно-двухэтажная котельная "Дубки"</t>
  </si>
  <si>
    <t>Котельная "Кадетский корпус"</t>
  </si>
  <si>
    <t>56:44:0108001:888</t>
  </si>
  <si>
    <t>ЦТП № 95</t>
  </si>
  <si>
    <t>56:44:0331002:390</t>
  </si>
  <si>
    <t>56:44:0000000:35214</t>
  </si>
  <si>
    <t>Автодорога -                              ул. Чебеньковская</t>
  </si>
  <si>
    <t>56:44:0000000:34520</t>
  </si>
  <si>
    <t>Автодорога -                                    ул. Гребенская</t>
  </si>
  <si>
    <t>56:44:0000000:35213</t>
  </si>
  <si>
    <t>Автодорога -                              ул. Хабаровская</t>
  </si>
  <si>
    <t>56:44:0000000:35216</t>
  </si>
  <si>
    <t>Автодорога -                              ул. Магистральная</t>
  </si>
  <si>
    <t>56:44:0601001:1730</t>
  </si>
  <si>
    <t>Двухэтажная котельная             № 2</t>
  </si>
  <si>
    <t>56:44:0445011:93</t>
  </si>
  <si>
    <t>Игровая площадка                   ДС № 167</t>
  </si>
  <si>
    <t>МБДОУ № 167, ИНН: 5612032819</t>
  </si>
  <si>
    <t>ПБП расп.              № 2898-р 18.05.2015</t>
  </si>
  <si>
    <t>56:44:0801001:1728</t>
  </si>
  <si>
    <t>Строительство газопровода</t>
  </si>
  <si>
    <t>56:44:0244001:148</t>
  </si>
  <si>
    <t>56:44:0328001:1063</t>
  </si>
  <si>
    <t>Одноэтажное ЦТП "Жилгородок-2"</t>
  </si>
  <si>
    <t>56:44:0000000:35239</t>
  </si>
  <si>
    <t>Автодорога -                              ул. Володарского</t>
  </si>
  <si>
    <t>56:44:0000000:35244</t>
  </si>
  <si>
    <t>Автодорога -                              ул. Диагностики</t>
  </si>
  <si>
    <t>56:44:0240008:297</t>
  </si>
  <si>
    <t>Автодорога -                              ул. Природная</t>
  </si>
  <si>
    <t>56:44:0443005:13</t>
  </si>
  <si>
    <t>Одноэтажное нежилое здание литер АА1(помещ.1-2-3-4)</t>
  </si>
  <si>
    <t>56:44:0000000:35293</t>
  </si>
  <si>
    <t>Автодорога -                              ул. Конституции СССР</t>
  </si>
  <si>
    <t>56:44:0000000:35295</t>
  </si>
  <si>
    <t>Автодорога -                             ул. Салмышская</t>
  </si>
  <si>
    <t>56:44:0000000:35291</t>
  </si>
  <si>
    <t>Автодорога -                              ул. Театральная</t>
  </si>
  <si>
    <t>56:44:0000000:35284</t>
  </si>
  <si>
    <t>Автодорога -                              пр. Дзержинского</t>
  </si>
  <si>
    <t>56:44:0103001:1456</t>
  </si>
  <si>
    <t>ЦТП № 118</t>
  </si>
  <si>
    <t>Автодорога -                                  ул. Брестская</t>
  </si>
  <si>
    <t>56:44:0000000:35346</t>
  </si>
  <si>
    <t>Автодорога -                                    ул. Орлова</t>
  </si>
  <si>
    <t>56:44:0000000:35347</t>
  </si>
  <si>
    <t>Автодорога -                                   ул. Кобозева</t>
  </si>
  <si>
    <t>56:44:0000000:35350</t>
  </si>
  <si>
    <t>Автодорога -                                   ул. Лабужского</t>
  </si>
  <si>
    <t>56:44:0000000:35352</t>
  </si>
  <si>
    <t>Автодорога -                                    ул. Юных Ленинцев</t>
  </si>
  <si>
    <t>56:44:0000000:35348</t>
  </si>
  <si>
    <t>Автодорога -                                ул. Народная</t>
  </si>
  <si>
    <t>56:44:0000000:35343</t>
  </si>
  <si>
    <t>Автодорога -                                     проезд Коммунаров</t>
  </si>
  <si>
    <t>56:44:0000000:35353</t>
  </si>
  <si>
    <t>Автодорога -                                    ул. 1 Мая</t>
  </si>
  <si>
    <t>56:44:0112003:4699</t>
  </si>
  <si>
    <t>Сквер на Джангильдина</t>
  </si>
  <si>
    <t>56:44:0000000:35379</t>
  </si>
  <si>
    <t>56:44:0000000:35367</t>
  </si>
  <si>
    <t>56:44:0000000:35380</t>
  </si>
  <si>
    <t>56:44:0000000:35381</t>
  </si>
  <si>
    <t>56:44:0000000:35382</t>
  </si>
  <si>
    <t>56:44:0000000:35383</t>
  </si>
  <si>
    <t xml:space="preserve">Автодорога -                             Ул. Артельная </t>
  </si>
  <si>
    <t>56:44:0000000:35395</t>
  </si>
  <si>
    <t xml:space="preserve">Автодорога -                               ул. Багаева </t>
  </si>
  <si>
    <t>56:44:0000000:35387</t>
  </si>
  <si>
    <t>Автодорога -                              ул. Абдулинская</t>
  </si>
  <si>
    <t>56:44:0000000:35389</t>
  </si>
  <si>
    <t>Автодорога -                               ул. Баумана</t>
  </si>
  <si>
    <t>56:44:0000000:35393</t>
  </si>
  <si>
    <t xml:space="preserve">Автодорога -                                Пр. Автоматики </t>
  </si>
  <si>
    <t>56:44:0236010:391</t>
  </si>
  <si>
    <t>Автодорога -                               ул. Берег Урала</t>
  </si>
  <si>
    <t>56:44:0000000:35396</t>
  </si>
  <si>
    <t xml:space="preserve">Автодорога -                               ул. Базарная </t>
  </si>
  <si>
    <t>56:44:0000000:35403</t>
  </si>
  <si>
    <t>Автодорога -                             ул. Инструментальная</t>
  </si>
  <si>
    <t>56:44:0000000:35478</t>
  </si>
  <si>
    <t>Автодорога -                             ул. Б. Хмельницкого</t>
  </si>
  <si>
    <t>56:44:0201006:66</t>
  </si>
  <si>
    <t>размещение трансформаторной подстанции</t>
  </si>
  <si>
    <t>56:44:0102006:470</t>
  </si>
  <si>
    <t xml:space="preserve">Автодорога -                             ул. Батурина </t>
  </si>
  <si>
    <t>56:44:0437009:4</t>
  </si>
  <si>
    <t>Производственная база "Спецавтохозяйство"</t>
  </si>
  <si>
    <t>56:44:0000000:35543</t>
  </si>
  <si>
    <t>Автодорога -                             ул. Старокузнечная</t>
  </si>
  <si>
    <t>56:44:0335014:9</t>
  </si>
  <si>
    <t>Здание кузницы и жилого дома-общежития</t>
  </si>
  <si>
    <t>56:44:0241001:8703</t>
  </si>
  <si>
    <t>отказ от собствен. Горской Г.Ю.</t>
  </si>
  <si>
    <t>56:44:0000000:35384</t>
  </si>
  <si>
    <t>Автодорога -                            Ул. Белинского</t>
  </si>
  <si>
    <t>56:44:0126002:3882</t>
  </si>
  <si>
    <t>МОБУ                                   "Лицей № 3",              ИНН: 5609024328</t>
  </si>
  <si>
    <t>56-56/001-56/001/267/2015-742/1 от 02.11.2015</t>
  </si>
  <si>
    <t>56:44:1101001:3553</t>
  </si>
  <si>
    <t>Административное здание - Пожарное депо</t>
  </si>
  <si>
    <t>56:44:0303010:5</t>
  </si>
  <si>
    <t>Размещение производственных зданий</t>
  </si>
  <si>
    <t>56:44:0111001:2914</t>
  </si>
  <si>
    <t>Сквер им.Салмышского боя (Аллея Победы)</t>
  </si>
  <si>
    <t>56:44:0000000:33579</t>
  </si>
  <si>
    <t>Сквер у Дома Памяти</t>
  </si>
  <si>
    <t>56:44:0413002:3</t>
  </si>
  <si>
    <t>56:44:0335014:114</t>
  </si>
  <si>
    <t>Теплица и пожарное депо</t>
  </si>
  <si>
    <t>56:44:0244004:279</t>
  </si>
  <si>
    <t>56:44:0314001:3996</t>
  </si>
  <si>
    <t>56:44:0257001:34</t>
  </si>
  <si>
    <t>56:44:0901001:1206</t>
  </si>
  <si>
    <t>Автодорога, коммуникации</t>
  </si>
  <si>
    <t>56:44:0601001:1776</t>
  </si>
  <si>
    <t>Автодорога, коммуникации - ул. Заречная, пос. Каргала</t>
  </si>
  <si>
    <t>56:44:1003001:351</t>
  </si>
  <si>
    <t>Автодороги и коммуникации в новостройке - ул. Полевая, пос. Троицкий</t>
  </si>
  <si>
    <t>56:44:0901001:1204</t>
  </si>
  <si>
    <t>Автодороги и коммуникации в новостройке</t>
  </si>
  <si>
    <t>56:44:0901001:1205</t>
  </si>
  <si>
    <t>Автодорога, коммуникации - ул. Восточная, пос. Бердянка</t>
  </si>
  <si>
    <t>56:44:0702001:63</t>
  </si>
  <si>
    <t>Автодорога, коммуникации -                     ул. Школьная,                                        в новостройке</t>
  </si>
  <si>
    <t>56:44:0000000:35803</t>
  </si>
  <si>
    <t>56:44:1101001:3569</t>
  </si>
  <si>
    <t>56:44:1101001:3568</t>
  </si>
  <si>
    <t>56:44:0701001:2598</t>
  </si>
  <si>
    <t>Автодорога, коммуникации - ул. Каштановая,                                   в новостройке</t>
  </si>
  <si>
    <t>56:44:1101001:3573</t>
  </si>
  <si>
    <t>Автодорога, коммуникации ул. Спасская-новостройка</t>
  </si>
  <si>
    <t>56:44:1101001:3570</t>
  </si>
  <si>
    <t>Автодорога, коммуникации-новостройка</t>
  </si>
  <si>
    <t>56:44:0125002:534</t>
  </si>
  <si>
    <t>Сквер у завода "Инвертор"</t>
  </si>
  <si>
    <t>56:44:1102001:80</t>
  </si>
  <si>
    <t>Автодорога, коммуникации ул. Колхозная-новостройка</t>
  </si>
  <si>
    <t>56:44:0201005:2103</t>
  </si>
  <si>
    <t>Стр-во подводящих сетей водоснабжения к компл. "Ростошинские пруды"</t>
  </si>
  <si>
    <t>56:44:0231003:27</t>
  </si>
  <si>
    <t>56:44:0416003:182</t>
  </si>
  <si>
    <t>кладбище на Победе (мусульманское)</t>
  </si>
  <si>
    <t>56:44:0417006:711</t>
  </si>
  <si>
    <t xml:space="preserve">кладбище на Победе (православное) </t>
  </si>
  <si>
    <t>56:44:0201019:237</t>
  </si>
  <si>
    <t>размещение КНС-30</t>
  </si>
  <si>
    <t>56:44:0246004:14</t>
  </si>
  <si>
    <t>здание Пугачевского ветеринарного участка</t>
  </si>
  <si>
    <t>56:44:0241001:14886</t>
  </si>
  <si>
    <t>городской питомник саженцев, деревьев и кустарников</t>
  </si>
  <si>
    <t>56:44:0000000:35863</t>
  </si>
  <si>
    <t>Земляная защитная дамба п. Кушкуль</t>
  </si>
  <si>
    <t>56:44:0103001:1434</t>
  </si>
  <si>
    <t>кладбищенский комплекс "Степной-4"</t>
  </si>
  <si>
    <t>56:44:0103001:1533</t>
  </si>
  <si>
    <t>Кладбищенский комплекс  «Степной»</t>
  </si>
  <si>
    <t>56:44:0103001:1534</t>
  </si>
  <si>
    <t>56:44:0103001:1535</t>
  </si>
  <si>
    <t>56:44:0102005:479</t>
  </si>
  <si>
    <t>размещение кладбища</t>
  </si>
  <si>
    <t>56:44:0102005:480</t>
  </si>
  <si>
    <t>56:44:1001003:943</t>
  </si>
  <si>
    <t>56:44:0121001:3</t>
  </si>
  <si>
    <t>Размещение тяговой подстанции ТП-13</t>
  </si>
  <si>
    <t>56:44:0317003:1</t>
  </si>
  <si>
    <t>Тяговая подстанция № 5</t>
  </si>
  <si>
    <t>56:44:0224001:5</t>
  </si>
  <si>
    <t>Тяговая подстанция № 6</t>
  </si>
  <si>
    <t>56:44:0108002:3</t>
  </si>
  <si>
    <t>Тяговая подстанция № 7</t>
  </si>
  <si>
    <t>56:44:0429005:73</t>
  </si>
  <si>
    <t>размещение административного здания</t>
  </si>
  <si>
    <t>56:44:0344001:450</t>
  </si>
  <si>
    <t>размещение производственной базы</t>
  </si>
  <si>
    <t>56:44:0437009:63</t>
  </si>
  <si>
    <t>Размещение производственной базы, участок 1</t>
  </si>
  <si>
    <t>56:44:0437009:64</t>
  </si>
  <si>
    <t>Размещение производственной базы, участок 2</t>
  </si>
  <si>
    <t>56:44:0437009:65</t>
  </si>
  <si>
    <t>Размещение производственной базы участок 5</t>
  </si>
  <si>
    <t>56:44:0437009:66</t>
  </si>
  <si>
    <t>Размещение производственной базы участок 4</t>
  </si>
  <si>
    <t>56:44:0437009:67</t>
  </si>
  <si>
    <t>Размещение производственной базы участок 3</t>
  </si>
  <si>
    <t>56:44:0267001:310</t>
  </si>
  <si>
    <t>56:44:0409002:65</t>
  </si>
  <si>
    <t>56:44:1001001:4704</t>
  </si>
  <si>
    <t>56:44:0406002:26</t>
  </si>
  <si>
    <t>сквер у к/т Сокол</t>
  </si>
  <si>
    <t>56:44:0000000:35947</t>
  </si>
  <si>
    <t>Сквер на ул. Дзежинского</t>
  </si>
  <si>
    <t>56:44:0000000:36343</t>
  </si>
  <si>
    <t>56:44:0313001:4275</t>
  </si>
  <si>
    <t>Сквер Хлебного городка на ул. Народная</t>
  </si>
  <si>
    <t>56:44:0351001:965</t>
  </si>
  <si>
    <t>Привокзальный сквер у ДК "Экспресс"</t>
  </si>
  <si>
    <t>56:44:0000000:36330</t>
  </si>
  <si>
    <t>Сквер на ул. Чкалова</t>
  </si>
  <si>
    <t>56:44:0215001:3672</t>
  </si>
  <si>
    <t>Сквер на пр. Гагарина/ул.Мира</t>
  </si>
  <si>
    <t>56:44:0240008:307</t>
  </si>
  <si>
    <t>Автодорога ул. Ромашковая</t>
  </si>
  <si>
    <t>56:44:0000000:36864</t>
  </si>
  <si>
    <t>56:44:0000000:36876</t>
  </si>
  <si>
    <t>56:44:0240010:660</t>
  </si>
  <si>
    <t>56:44:0000000:36866</t>
  </si>
  <si>
    <t>56:44:0238001:970</t>
  </si>
  <si>
    <t>Детский-оздоровительный лагерь "Факел"</t>
  </si>
  <si>
    <t>56:44:0240012:408</t>
  </si>
  <si>
    <t>56:44:0240012:406</t>
  </si>
  <si>
    <t>56:44:0000000:36873</t>
  </si>
  <si>
    <t>56:44:0000000:36877</t>
  </si>
  <si>
    <t>Автодорога ул. Ветеранов Труда</t>
  </si>
  <si>
    <t>56:44:0000000:36852</t>
  </si>
  <si>
    <t>56:44:0237002:15</t>
  </si>
  <si>
    <t>размещение подвесной канатной дороги через реку Урал</t>
  </si>
  <si>
    <t>56:44:0244001:18</t>
  </si>
  <si>
    <t>56:44:0240011:235</t>
  </si>
  <si>
    <t>56:44:0240007:166</t>
  </si>
  <si>
    <t>56:44:0240008:308</t>
  </si>
  <si>
    <t>Автодорога ул. Ромашковая 3-й проезд</t>
  </si>
  <si>
    <t>56:44:0240010:659</t>
  </si>
  <si>
    <t>56:44:0000000:36874</t>
  </si>
  <si>
    <t>56:44:0000000:36892</t>
  </si>
  <si>
    <t>56:44:0240006:4369</t>
  </si>
  <si>
    <t>56:44:0240006:4368</t>
  </si>
  <si>
    <t>56:44:0000000:36868</t>
  </si>
  <si>
    <t>56:44:0000000:36865</t>
  </si>
  <si>
    <t>56:44:0000000:36856</t>
  </si>
  <si>
    <t>56:44:0000000:36861</t>
  </si>
  <si>
    <t>56:44:0000000:37007</t>
  </si>
  <si>
    <t>56:44:1001003:2249</t>
  </si>
  <si>
    <t>56:44:1001002:1310</t>
  </si>
  <si>
    <t>56:44:1001003:2244</t>
  </si>
  <si>
    <t>56:44:1001003:2251</t>
  </si>
  <si>
    <t>56:44:0000000:37013</t>
  </si>
  <si>
    <t>56:44:1001003:2242</t>
  </si>
  <si>
    <t>56:44:1001001:4714</t>
  </si>
  <si>
    <t>56:44:1001002:1305</t>
  </si>
  <si>
    <t>56:44:1001002:1304</t>
  </si>
  <si>
    <t>56:44:1001002:1303</t>
  </si>
  <si>
    <t>56:44:1001001:4713</t>
  </si>
  <si>
    <t>56:44:0000000:36966</t>
  </si>
  <si>
    <t>56:44:1001003:2247</t>
  </si>
  <si>
    <t>56:44:0000000:36981</t>
  </si>
  <si>
    <t>56:44:1001003:2243</t>
  </si>
  <si>
    <t>56:44:0000000:36980</t>
  </si>
  <si>
    <t>56:44:0000000:36960</t>
  </si>
  <si>
    <t>56:44:0000000:36975</t>
  </si>
  <si>
    <t>56:44:1001002:1307</t>
  </si>
  <si>
    <t>56:44:1001003:2238</t>
  </si>
  <si>
    <t>56:44:1001003:2239</t>
  </si>
  <si>
    <t>56:44:0000000:36958</t>
  </si>
  <si>
    <t>56:44:1001001:4719</t>
  </si>
  <si>
    <t>56:44:1001001:4722</t>
  </si>
  <si>
    <t>56:44:1001001:4723</t>
  </si>
  <si>
    <t>56:44:1001002:1311</t>
  </si>
  <si>
    <t>56:44:1001001:4724</t>
  </si>
  <si>
    <t>56:44:0000000:36995</t>
  </si>
  <si>
    <t>56:44:1003001:358</t>
  </si>
  <si>
    <t>56:44:1001003:2248</t>
  </si>
  <si>
    <t>56:44:0000000:36957</t>
  </si>
  <si>
    <t>56:44:0443001:13</t>
  </si>
  <si>
    <t>Размещение склада продовольствия</t>
  </si>
  <si>
    <t>56:44:1001002:1314</t>
  </si>
  <si>
    <t>Автодорога пер. Леваневского</t>
  </si>
  <si>
    <t>56:44:1001002:1315</t>
  </si>
  <si>
    <t>56:44:1001001:4725</t>
  </si>
  <si>
    <t>56:44:1008001:11</t>
  </si>
  <si>
    <t>56:44:1001003:2250</t>
  </si>
  <si>
    <t>56:44:1001003:2241</t>
  </si>
  <si>
    <t>56:44:1002001:373</t>
  </si>
  <si>
    <t>56:44:1001001:4716</t>
  </si>
  <si>
    <t>56:44:1001001:4730</t>
  </si>
  <si>
    <t>56:44:1001003:2246</t>
  </si>
  <si>
    <t>56:44:1001003:2240</t>
  </si>
  <si>
    <t>56:44:0314001:4015</t>
  </si>
  <si>
    <t>Размещение сквера</t>
  </si>
  <si>
    <t>56:44:0314001:4016</t>
  </si>
  <si>
    <t>Размещение физкультурно-спортивных объектов</t>
  </si>
  <si>
    <t>56:44:0314001:4017</t>
  </si>
  <si>
    <t>Строительство православного храма</t>
  </si>
  <si>
    <t>56:44:0352010:500</t>
  </si>
  <si>
    <t>Сквер "им.Шмореля"</t>
  </si>
  <si>
    <t>56:44:0252001:1988</t>
  </si>
  <si>
    <t>Сквер на Авиационной</t>
  </si>
  <si>
    <t>56:44:0314001:4002</t>
  </si>
  <si>
    <t>Сквер на улице Новой</t>
  </si>
  <si>
    <t>56:44:0317003:41</t>
  </si>
  <si>
    <t>Сквер на улице Химической</t>
  </si>
  <si>
    <t>56:44:1001001:4717</t>
  </si>
  <si>
    <t>56:44:0303025:88</t>
  </si>
  <si>
    <t>Административное здание, гаражи</t>
  </si>
  <si>
    <t>56:44:0431007:29</t>
  </si>
  <si>
    <t>Общественно-деловая застройка</t>
  </si>
  <si>
    <t>56:44:0000000:36350</t>
  </si>
  <si>
    <t>56:44:0329004:1055</t>
  </si>
  <si>
    <t>Сквер на улице Бр.Коростелевых</t>
  </si>
  <si>
    <t>56:44:1001003:2245</t>
  </si>
  <si>
    <t>56:44:1001001:4720</t>
  </si>
  <si>
    <t>Автодорога пер.Коммунистический</t>
  </si>
  <si>
    <t>56:44:1001001:4718</t>
  </si>
  <si>
    <t>56:44:1001003:2253</t>
  </si>
  <si>
    <t>56:44:1002001:372</t>
  </si>
  <si>
    <t>56:44:1001002:1313</t>
  </si>
  <si>
    <t>56:44:1001002:1312</t>
  </si>
  <si>
    <t>56:44:1001003:2255</t>
  </si>
  <si>
    <t>56:44:0000000:37074</t>
  </si>
  <si>
    <t>56:44:0202006:1489</t>
  </si>
  <si>
    <t>56:44:1001003:2254</t>
  </si>
  <si>
    <t>56:44:1001003:2256</t>
  </si>
  <si>
    <t>56:44:1001003:2257</t>
  </si>
  <si>
    <t>56:44:1001003:2252</t>
  </si>
  <si>
    <t>56:44:1001003:2258</t>
  </si>
  <si>
    <t>56:44:1001003:2259</t>
  </si>
  <si>
    <t>56:44:1001003:2261</t>
  </si>
  <si>
    <t>56:44:1001003:2262</t>
  </si>
  <si>
    <t>56:44:1001001:4726</t>
  </si>
  <si>
    <t>56:44:1001001:4727</t>
  </si>
  <si>
    <t>56:44:1001001:4728</t>
  </si>
  <si>
    <t>56:44:0000000:37014</t>
  </si>
  <si>
    <t>56:44:0000000:37063</t>
  </si>
  <si>
    <t>56:44:0000000:37118</t>
  </si>
  <si>
    <t>56:44:0202001:2915</t>
  </si>
  <si>
    <t>Строительство школы</t>
  </si>
  <si>
    <t>56:44:0113001:193</t>
  </si>
  <si>
    <t>56:44:1001003:2263</t>
  </si>
  <si>
    <t>56:44:1002001:374</t>
  </si>
  <si>
    <t>Автодорога - ул. Центральная</t>
  </si>
  <si>
    <t>56:44:0410015:75</t>
  </si>
  <si>
    <t>Тяговая подстанция № 4</t>
  </si>
  <si>
    <t>56:44:0315001:3513</t>
  </si>
  <si>
    <t>Тяговая подстанция № 3</t>
  </si>
  <si>
    <t>56:44:0108002:1875</t>
  </si>
  <si>
    <t>Здание нежилое (диспетчерская)</t>
  </si>
  <si>
    <t>56:44:0221001:1259</t>
  </si>
  <si>
    <t>Тяговая подстанция № 2</t>
  </si>
  <si>
    <t>МОБУ«СОШ № 7</t>
  </si>
  <si>
    <t>56:44:0240006:4402</t>
  </si>
  <si>
    <t>56:44:0240006:4404</t>
  </si>
  <si>
    <t>56:44:0240006:4403</t>
  </si>
  <si>
    <t>56:44:0000000:67</t>
  </si>
  <si>
    <t>56:44:0000000:37105</t>
  </si>
  <si>
    <t>56:44:0237006:290</t>
  </si>
  <si>
    <t>Одноэтажный склад  литер В, одноэтажный гараж литер Г2</t>
  </si>
  <si>
    <t>56:44:0101007:635</t>
  </si>
  <si>
    <t>56:44:0101006:628</t>
  </si>
  <si>
    <t>56:44:0101007:634</t>
  </si>
  <si>
    <t>56:44:0101007:636</t>
  </si>
  <si>
    <t>56:44:0000000:37236</t>
  </si>
  <si>
    <t>56:44:0000000:37241</t>
  </si>
  <si>
    <t>56:44:0000000:37242</t>
  </si>
  <si>
    <t>56:44:0000000:37243</t>
  </si>
  <si>
    <t>Размещение стадиона</t>
  </si>
  <si>
    <t>56:44:0000000:37258</t>
  </si>
  <si>
    <t>Автодорога - ул. Привольная, п.Кушкуль</t>
  </si>
  <si>
    <t>Автодорога - ул. Казанская, п.Кушкуль</t>
  </si>
  <si>
    <t>56:44:0101011:379</t>
  </si>
  <si>
    <t>56:44:1001002:1316</t>
  </si>
  <si>
    <t>56:44:0240006:4425</t>
  </si>
  <si>
    <t>56:44:0240008:321</t>
  </si>
  <si>
    <t>56:44:0240006:4426</t>
  </si>
  <si>
    <t>56:44:0240006:4431</t>
  </si>
  <si>
    <t>56:44:0240008:322</t>
  </si>
  <si>
    <t>56:44:0240006:4430</t>
  </si>
  <si>
    <t>56:44:0240006:4429</t>
  </si>
  <si>
    <t>56:44:0240006:4428</t>
  </si>
  <si>
    <t>56:44:0202007:8186</t>
  </si>
  <si>
    <t>Строительство детского сада</t>
  </si>
  <si>
    <t>56:44:0240008:312</t>
  </si>
  <si>
    <t>Автодорога ул. Ромашковая 1-й пр-зд,  Ромашковая 2-й пр-зд,  Ромашковая 3-й пр-зд</t>
  </si>
  <si>
    <t>Размещение рынка «Сокол»</t>
  </si>
  <si>
    <t xml:space="preserve">ПБП </t>
  </si>
  <si>
    <t>56:44:0446006:20</t>
  </si>
  <si>
    <t>Размещение нежилого здания</t>
  </si>
  <si>
    <t>56:44:0201005:436</t>
  </si>
  <si>
    <t>56:44:0201005:463</t>
  </si>
  <si>
    <t>56:44:0201005:464</t>
  </si>
  <si>
    <t>Оренбургское ПО филиал ПАО "МРСК ВОЛГИ"-"Оренбургэнерго", ИНН:6450925977</t>
  </si>
  <si>
    <t>Аренда №16/л-464 юр от 06.10.2016</t>
  </si>
  <si>
    <t>Аренда №16/л-467 юр от 07.10.2016</t>
  </si>
  <si>
    <t>Аренда №16/ц-337 фз от 04.08.2016</t>
  </si>
  <si>
    <t>Мангутов Ильдар Салаватович</t>
  </si>
  <si>
    <t>ООО "Кастом-Транс", ИНН: 5609079246</t>
  </si>
  <si>
    <t>02.04.2009                        56-56-01/001/2009-400                                   № 56 АА 780894</t>
  </si>
  <si>
    <t>ООО "Оренбург Водоканал" , ИНН: 5610077370</t>
  </si>
  <si>
    <t>ПБП                          № 523-р 09.02.2017</t>
  </si>
  <si>
    <t>Размещение детского оздоровительного лагеря «Чайка»</t>
  </si>
  <si>
    <t>ПБП                        4766-р 11.11.2016</t>
  </si>
  <si>
    <t>07.02.2017         56:44:0207003:205-56/001/2017-1</t>
  </si>
  <si>
    <t>МБУДО МЦДОД, ИНН: 5610054013</t>
  </si>
  <si>
    <t>Детский оздоровительно-образовательный лагерь «Ромашка»</t>
  </si>
  <si>
    <t xml:space="preserve">   ПБП                         20.11.2012         5521-р                     </t>
  </si>
  <si>
    <t>ПБП-                         № 4977-р 09.09.2015</t>
  </si>
  <si>
    <t>ПБП-                        3680-р 02.07.2015</t>
  </si>
  <si>
    <t xml:space="preserve">56:44:0000000:265 </t>
  </si>
  <si>
    <t xml:space="preserve">56:44:0239001:3807 </t>
  </si>
  <si>
    <t xml:space="preserve">ПБП                28.08.2012             № 4118-р </t>
  </si>
  <si>
    <t xml:space="preserve"> ПБП            17.08.2012            № 4041-р                      </t>
  </si>
  <si>
    <t xml:space="preserve"> ПБП               19.10.2012          № 4960-р                     </t>
  </si>
  <si>
    <t>56:44:0202004:99</t>
  </si>
  <si>
    <t>Размещение подземного пешеходного перехода</t>
  </si>
  <si>
    <t>Автомобильная развязка Терешковой/Щевченко</t>
  </si>
  <si>
    <t xml:space="preserve"> 21.03.2017                   56:44:0314001:4016-56/001/2017-1  </t>
  </si>
  <si>
    <t>56:44:0000000:37291</t>
  </si>
  <si>
    <t>Размещение спортивного зала</t>
  </si>
  <si>
    <t>Спорт</t>
  </si>
  <si>
    <t>МОБУ                                 "СОШ №10 ",                  ИНН: 5609024381</t>
  </si>
  <si>
    <t>МАОУДОД                           ДЮСШ №9 "Сармат", ИНН: 5611067505</t>
  </si>
  <si>
    <t>МОБУ                             "СОШ  № 57",                   ИНН: 5609024279</t>
  </si>
  <si>
    <t>МОБУ                          "СОШ №24",               ИНН: 5612018645</t>
  </si>
  <si>
    <t>МОБУ                                СОШ № 49,                                             ИНН: 5612031678</t>
  </si>
  <si>
    <t>МОБУ                              "СОШ №78",              ИНН: 5611016772</t>
  </si>
  <si>
    <t>МОАУ                               "НОШ № 75",                                    ИНН: 5609028844</t>
  </si>
  <si>
    <t>МОБУ                                 СОШ №60,                                  ИНН: 5610069436</t>
  </si>
  <si>
    <t>МБУ "Дом культуры "Орбита",                                   ИНН: 5609083108</t>
  </si>
  <si>
    <t>25.10.2016                                56-56/001-56/001/107/2016-9310/1</t>
  </si>
  <si>
    <t>56:44:0000000:8  (56:44:0403003:2-768, 56:44:0402004:4-999, 56:44:0403001:3-680, 56:44:0402002:6-848)</t>
  </si>
  <si>
    <t>56:44:0432005:1443</t>
  </si>
  <si>
    <t>56:44:0432005:1447</t>
  </si>
  <si>
    <t>Здание мастерских литер ВВ1</t>
  </si>
  <si>
    <t>Административное здание литер Е3</t>
  </si>
  <si>
    <t>56:44:0201009:301</t>
  </si>
  <si>
    <t>Одноэтаж.строение водопроводной станции с насосами</t>
  </si>
  <si>
    <t>Одноэтажная канализационно-насосная станция литер В</t>
  </si>
  <si>
    <t>56:44:0201011:243</t>
  </si>
  <si>
    <t>56:44:0333011:2</t>
  </si>
  <si>
    <t>Насосная станция, хлораторная, санит.зона водокачки Оренбург-1</t>
  </si>
  <si>
    <t>56:44:0221001:91</t>
  </si>
  <si>
    <t>Аптека</t>
  </si>
  <si>
    <t>56:44:0239001:16876</t>
  </si>
  <si>
    <t>Стр-во автодороги от ул.Г.Донковцева до поймы р.Урал</t>
  </si>
  <si>
    <t>56:44:0201006:73</t>
  </si>
  <si>
    <t>Историко-культурный центр "Дом памяти"</t>
  </si>
  <si>
    <t>56:44:0425001:26</t>
  </si>
  <si>
    <t>ЦТП №101, литер Е</t>
  </si>
  <si>
    <t>56:44:0335007:2</t>
  </si>
  <si>
    <t>56:44:0501001:219</t>
  </si>
  <si>
    <t>56:44:0201005:282</t>
  </si>
  <si>
    <t>56:44:0239001:3801</t>
  </si>
  <si>
    <t>02.09.2016                                 56-56/001-56/001/106/2016-7779/2</t>
  </si>
  <si>
    <t xml:space="preserve">56:44:0901001:388 </t>
  </si>
  <si>
    <t>№ 56-56-01/689/2014-301  от 31.10.2014  (Запрещение сделок с имуществом)</t>
  </si>
  <si>
    <t xml:space="preserve">56:21:0000000:16922   </t>
  </si>
  <si>
    <t>Для строительства МКЖД</t>
  </si>
  <si>
    <t>06.12.2016                              56-56/001-56/001/109/2016-746/2</t>
  </si>
  <si>
    <t>ООО "Аттракцион-Сервис", ИНН: 5609029573</t>
  </si>
  <si>
    <t>Для строительства торгово-развлека-тельного центра</t>
  </si>
  <si>
    <t xml:space="preserve">Одноэтажный ЦТП №100, трансформаторная подстанция литер ВВ1, (в составе помещений №1, №2, №3, №4, №5) </t>
  </si>
  <si>
    <t>одноэтажное здание ЦТП №89, ТП литер ВВ1 (в составе помещений №1, №2, №3, №4, №5 )</t>
  </si>
  <si>
    <t>56:44:0237001:744</t>
  </si>
  <si>
    <t>18.01.2017   56:44:0328002:28-56/001/2017-1</t>
  </si>
  <si>
    <t>МОБУ "СОШ №55", ИНН: 5611015641</t>
  </si>
  <si>
    <t xml:space="preserve">17.06.2014                               56-56-01/214/2014-358  </t>
  </si>
  <si>
    <t xml:space="preserve">20.07.2015                                56/001/210/2015-355 </t>
  </si>
  <si>
    <t>Местная религиозная организация Православного прихода храма Богоявления п. Нижнесакмарский г.
Оренбурга Оренбургской Епархии Русской Православной Церкви (Московский Патриархат), ИНН: 5612088113</t>
  </si>
  <si>
    <t>22.12.2016                       56-56/001-56/001/216/2016-1254/2</t>
  </si>
  <si>
    <r>
      <t xml:space="preserve">стр-во МКЖД </t>
    </r>
    <r>
      <rPr>
        <sz val="11"/>
        <color indexed="10"/>
        <rFont val="Times New Roman"/>
        <family val="1"/>
        <charset val="204"/>
      </rPr>
      <t xml:space="preserve">                             </t>
    </r>
  </si>
  <si>
    <t>Автодорога                                       ул. Чкалова</t>
  </si>
  <si>
    <t>Одно-двухэтажное здание литер ЕЕ1Е10Е14Г с подвалом под частью здания и погребом в составе: помещения                          № 1-9,  № 15-16.</t>
  </si>
  <si>
    <t>Автодорога                                                       ул. Цвиллинга</t>
  </si>
  <si>
    <t>Автодорога                                             ул. Невельская</t>
  </si>
  <si>
    <t>Автодорога                                         ул. Корецкой</t>
  </si>
  <si>
    <t>Автодорога                                       ул. Максима Горького</t>
  </si>
  <si>
    <t>Автодорога                                        ул. Волгоградская</t>
  </si>
  <si>
    <t>Автодорога                                     ул. Родимцева</t>
  </si>
  <si>
    <t>Автодорога                                        ул. Ташкентская</t>
  </si>
  <si>
    <t>Автодорога                                   Шарлыкское шоссе</t>
  </si>
  <si>
    <t>Автодорога                                          ул. Краснознаменная</t>
  </si>
  <si>
    <t>Автодорога                                        пер. Матросский</t>
  </si>
  <si>
    <t>Автодорога                                              ул. Юркина</t>
  </si>
  <si>
    <t>Автодорога                                            ул. Просторная</t>
  </si>
  <si>
    <t>Автодорога                                          ул. Чичерина</t>
  </si>
  <si>
    <t>Автодорога                                    для строительства улицы между 19 микрорайоном и  ООО "КИТ-Кэпитал"</t>
  </si>
  <si>
    <t>Автодорога                                         ул. Автомобилистов</t>
  </si>
  <si>
    <t>Автодорога                                               для транзитного автотранспорта</t>
  </si>
  <si>
    <t>Автодорога                                        Строительство а/д по ул. Инверторная в 17 мкрн.СВЖР</t>
  </si>
  <si>
    <t>Автодорога                                         ул. Южная</t>
  </si>
  <si>
    <t>Автодорога                                                пер. Полевой</t>
  </si>
  <si>
    <t>Автодорога                                                       ул. Комарова</t>
  </si>
  <si>
    <t>Автодорога                                                       ул. Совхозная</t>
  </si>
  <si>
    <t>Автодорога                                          ул. Тепличная</t>
  </si>
  <si>
    <t>Автодорога                                          ул. Школьная</t>
  </si>
  <si>
    <t>Автодорога                                            ул. Фруктовая</t>
  </si>
  <si>
    <t>Автодорога                                        ул. Озерная</t>
  </si>
  <si>
    <t>Автодорога                                         ул. Мало-Озерная</t>
  </si>
  <si>
    <t xml:space="preserve"> Автодорога                                         ул. Садовая</t>
  </si>
  <si>
    <t>Автодорога                                        ул. Вольная</t>
  </si>
  <si>
    <t xml:space="preserve"> Автодорога                                         ул. Осеняя</t>
  </si>
  <si>
    <t>Автодорога                                       пер. Сельский</t>
  </si>
  <si>
    <t xml:space="preserve"> Автодорога                                         ул. Дачная</t>
  </si>
  <si>
    <t xml:space="preserve"> Автодорога                                          ул. Овражная</t>
  </si>
  <si>
    <t>Автодорога                                         ул. Центральная</t>
  </si>
  <si>
    <t>Автодорога                                          ул. Калинина</t>
  </si>
  <si>
    <t xml:space="preserve"> Автодорога                                              пер. Полякова</t>
  </si>
  <si>
    <t xml:space="preserve"> Автодорога                                       пер. М.Горького</t>
  </si>
  <si>
    <t>Автодорога                                       пер. Ивановский</t>
  </si>
  <si>
    <t xml:space="preserve"> Автодорога                                       ул. Бакинская</t>
  </si>
  <si>
    <t xml:space="preserve"> Автодорога                                        ул. Октябрьская</t>
  </si>
  <si>
    <t>Автодороога                                       пер. Заречный</t>
  </si>
  <si>
    <t xml:space="preserve"> Автодорога                                       проезд Карагачевый</t>
  </si>
  <si>
    <t>Автодорога                                         ул. Кирова</t>
  </si>
  <si>
    <t>Автодорога                                          пер. Кировский</t>
  </si>
  <si>
    <t>Автодорога                                  ул. Забайкальская</t>
  </si>
  <si>
    <t>Автодорога                                        ул. Димитрова</t>
  </si>
  <si>
    <t>Автодорога                                         пер. Дзержинского</t>
  </si>
  <si>
    <t>Автодорога                                          ул. Дорожная</t>
  </si>
  <si>
    <t>Автодорога                                          ул. Дронова</t>
  </si>
  <si>
    <t>Автодорога                                        ул. Воровского</t>
  </si>
  <si>
    <t>Автодорога                                        ул. Волобоева</t>
  </si>
  <si>
    <t>Автодорога                                        пер. Гребенникова</t>
  </si>
  <si>
    <t>Автодорога                                          ул. Революционная</t>
  </si>
  <si>
    <t>Автодорога                                         ул. Степная</t>
  </si>
  <si>
    <t>Автодорога                                       ул. Равнинная</t>
  </si>
  <si>
    <t>Автодорога                                         ул. Петренко</t>
  </si>
  <si>
    <t>Автодорога                                          пер. Строителей</t>
  </si>
  <si>
    <t>Автодорога                                        ул. Панова</t>
  </si>
  <si>
    <t>Автодорога                                        ул. Полевая</t>
  </si>
  <si>
    <t>Автодорога                                        пл. Чапаева</t>
  </si>
  <si>
    <t>Автодорога                                       ул. Чапаева</t>
  </si>
  <si>
    <t>Автодорога                                         ул. Яценко</t>
  </si>
  <si>
    <t>Автодорога                                          ул. Щеглова</t>
  </si>
  <si>
    <t>Автодорога                                        пер. Толстого</t>
  </si>
  <si>
    <t>Автодорога                                      ул. Некрасова</t>
  </si>
  <si>
    <t>Автодорога                                           ул. Троицкая</t>
  </si>
  <si>
    <t>Автодорога                                           ул. Гребенникова</t>
  </si>
  <si>
    <t>Автодорога                                      ул. России</t>
  </si>
  <si>
    <t>Автодорога                                       пер. Рабочий</t>
  </si>
  <si>
    <t>Автодорога                                       ул. Куйбышева</t>
  </si>
  <si>
    <t>Автодорога                                         пер. Майский</t>
  </si>
  <si>
    <t>Автодорога                                                    ул. Лермонтова</t>
  </si>
  <si>
    <t>Автодорога                                        пер. Тупой</t>
  </si>
  <si>
    <t>Автодорога                                          ул. Западная</t>
  </si>
  <si>
    <t>Автодорога                                          пер. Крупской</t>
  </si>
  <si>
    <t>Автодорога                                         ул. Крупской</t>
  </si>
  <si>
    <t>Автодорога                                        ул. Нагорная</t>
  </si>
  <si>
    <t>Автодорога                                                ул.Мира</t>
  </si>
  <si>
    <t>Автодорога                                                     ул. Комсомольская</t>
  </si>
  <si>
    <t>Автодорога                                       ул. Красногвардейская</t>
  </si>
  <si>
    <t>Автодорога                                         ул. Коммунистическая</t>
  </si>
  <si>
    <t xml:space="preserve">Автодорога                                           пер. Липова </t>
  </si>
  <si>
    <t xml:space="preserve">Автодорога                                          пер. Липова, Кр.Партизан </t>
  </si>
  <si>
    <t>Автодорога                                        ул. Тургенева</t>
  </si>
  <si>
    <t>Автодорога                                          ул. Чкалова</t>
  </si>
  <si>
    <t xml:space="preserve">Автодорога                                               ул. Федоринова </t>
  </si>
  <si>
    <t>Автодорога                                           ул. Липова</t>
  </si>
  <si>
    <t>Автодорога                                        ул. Ф.Энгельса</t>
  </si>
  <si>
    <t xml:space="preserve">Автодорога                                            площадь Советская </t>
  </si>
  <si>
    <t>Автодорога                                        пер. Пролетарский</t>
  </si>
  <si>
    <t>Автодорога                                                   ул. Строителей</t>
  </si>
  <si>
    <t>Автодорога -                                       ул. Родная</t>
  </si>
  <si>
    <t>Автодорога-                                         ул. Водопьянова</t>
  </si>
  <si>
    <t>Автодорога -                                             пл. Ленина</t>
  </si>
  <si>
    <t>Автодорога-                                      ул. Пугачева</t>
  </si>
  <si>
    <t>Автодорога-                                      ул. Цвиллинга</t>
  </si>
  <si>
    <t>Автодорога-                                         ул. Пушкина</t>
  </si>
  <si>
    <t>Автодорога-                                      ул. Красноармейская</t>
  </si>
  <si>
    <t>Автодорога-                                   ул. Советская</t>
  </si>
  <si>
    <t>Автодорога -                                       ул. Максима Горького</t>
  </si>
  <si>
    <t>Автодорога -                                            ул. Дзержинского</t>
  </si>
  <si>
    <t>Автодорога -                                    ул. Ленина</t>
  </si>
  <si>
    <t>Автодорога -                                              улица Осенняя</t>
  </si>
  <si>
    <t xml:space="preserve">Автодорога -                                          улица Вольная </t>
  </si>
  <si>
    <t>Автодорога -                                        улица Надежды</t>
  </si>
  <si>
    <t>Автодорога -                                      пер. Абрикосовый, п.Кушкуль</t>
  </si>
  <si>
    <t>Автодорога -                                      ул. 2-я Привольная, п.Кушкуль</t>
  </si>
  <si>
    <t>Автодорога -                                    ул. Гражданская, п.Кушкуль</t>
  </si>
  <si>
    <t>Автодорога -                                    ул. Рубежинская, п.Кушкуль</t>
  </si>
  <si>
    <t>Автодорога -                                            ул.2-я Кишиневская, п.Кушкуль</t>
  </si>
  <si>
    <t>Автодорога -                                       ул. Кишиневская, п.Кушкуль</t>
  </si>
  <si>
    <t>Автодорога -                                     ул. Дамбовая, п.Кушкуль</t>
  </si>
  <si>
    <t>Автодорога -                                               ул. Черкасовой, п.Кушкуль</t>
  </si>
  <si>
    <t>Автодорога -                                      ул. Карла Маркса,                          с. Краснохолм</t>
  </si>
  <si>
    <t>Автодорога                                           ул. Ромашковая</t>
  </si>
  <si>
    <t>Автодорога                                            ул. Ромашковая</t>
  </si>
  <si>
    <t>Автодорога                                         ул.  Осенняя</t>
  </si>
  <si>
    <t>Автодорога                                       ул. Северная</t>
  </si>
  <si>
    <t>Автодорога                                       ул. Вольная</t>
  </si>
  <si>
    <t>Автодорога                                          ул.  Совхозная</t>
  </si>
  <si>
    <t>Автодорога                                                       ул.  Совхозная</t>
  </si>
  <si>
    <t>Автодорога -                                         улица Надежды</t>
  </si>
  <si>
    <t>Автодорога - Стр-во автодороги от пр. Северный до ул. Инверторной</t>
  </si>
  <si>
    <t>56:44:0303021:125</t>
  </si>
  <si>
    <t>Участок общего пользования (подъезд к новой Армаде)</t>
  </si>
  <si>
    <t xml:space="preserve"> выкуплен в МС</t>
  </si>
  <si>
    <t>Размещение ИЖД (у забора мусульманского кладбища)</t>
  </si>
  <si>
    <t>56:44:0446004:11</t>
  </si>
  <si>
    <t>Размещение аллеи</t>
  </si>
  <si>
    <t>56:44:0201003:5989</t>
  </si>
  <si>
    <t>56:44:0236002:305</t>
  </si>
  <si>
    <t>13.06.2017                       56:44:0236002:305-56/001/2017-1</t>
  </si>
  <si>
    <t>ПБП                             2082-р 26.05.2017</t>
  </si>
  <si>
    <t>56:44:0444001:22</t>
  </si>
  <si>
    <t>21.06.2017                             56:44:0444001:22-56/001/2017-1</t>
  </si>
  <si>
    <t>ПБП                             2215-р
02.06.2017</t>
  </si>
  <si>
    <t>МБУ "СШ № 7", ИНН: 5612036250</t>
  </si>
  <si>
    <t>56:44:0901001:1234</t>
  </si>
  <si>
    <t>56:44:0901001:1233</t>
  </si>
  <si>
    <t>Сеть водоотведения пос. Бердянка кад.№ :1191</t>
  </si>
  <si>
    <t>Сеть водоотведения пос. Бердянка кад.№ :1192</t>
  </si>
  <si>
    <t xml:space="preserve"> 12.07.2017                           56:44:0220008:8-56/001/2017-1  </t>
  </si>
  <si>
    <t>Административное здание - Гор. упр. образования</t>
  </si>
  <si>
    <t>56:44:0000000:37330</t>
  </si>
  <si>
    <t>56:44:0000000:37342</t>
  </si>
  <si>
    <t>56:44:0237006:292</t>
  </si>
  <si>
    <t xml:space="preserve">25.07.2017                           56:44:0444001:8-56/001/2017-1  </t>
  </si>
  <si>
    <t>56:44:0453005:19</t>
  </si>
  <si>
    <t xml:space="preserve"> ПБП                          2766-р                                 12.07.2017</t>
  </si>
  <si>
    <t>29.08.2017                        56:44:0446004:11-56/001/2017-2</t>
  </si>
  <si>
    <t>56:44:0319007:54</t>
  </si>
  <si>
    <t>56:44:0202001:4920</t>
  </si>
  <si>
    <t>56:44:0123001:14</t>
  </si>
  <si>
    <t>Стро-во автодороги общего пользования</t>
  </si>
  <si>
    <t>МАУ ЦСК "Оренбург", ИНН: 5611056158</t>
  </si>
  <si>
    <t>Автодорога                                     ул.Шоссейная</t>
  </si>
  <si>
    <t>Автодорога                                    ул. Северная</t>
  </si>
  <si>
    <t>Автодорога                                   ул. Овощеводческая</t>
  </si>
  <si>
    <t>Автодорога                                   ул. Безымянная</t>
  </si>
  <si>
    <t>Автодорога                                      пер. Лесной</t>
  </si>
  <si>
    <t>Автодорога -                                ул. Электрическая</t>
  </si>
  <si>
    <t>Автодорога -                              ул. Авторемонтная</t>
  </si>
  <si>
    <t xml:space="preserve">Автодорога -                               ул. Бакинская </t>
  </si>
  <si>
    <t>Размещение объектов  коммунального хозяйства</t>
  </si>
  <si>
    <t xml:space="preserve">10.08.2017                       56:44:0314001:4017-56/001/2017-2  </t>
  </si>
  <si>
    <t xml:space="preserve">56:44:0238001:325-56/001/2017-1  от 22.08.2017 </t>
  </si>
  <si>
    <t>МБУДО ЦДТ Г.ОРЕНБУРГА, ИНН: 5609021863</t>
  </si>
  <si>
    <t>56:44:0238001:5957</t>
  </si>
  <si>
    <t>56:44:0702001:67</t>
  </si>
  <si>
    <t>Водозабор</t>
  </si>
  <si>
    <t>56:44:0801001:1860</t>
  </si>
  <si>
    <t>Детский оздоровительный лагерь "Ромашка-2"</t>
  </si>
  <si>
    <t>56:44:0201003:15669</t>
  </si>
  <si>
    <t>Дача</t>
  </si>
  <si>
    <t>56:44:0238001:2922</t>
  </si>
  <si>
    <t>56:44:0123001:3</t>
  </si>
  <si>
    <t>56:44:0123001:29</t>
  </si>
  <si>
    <t>56:44:0000000:37515</t>
  </si>
  <si>
    <t>Автодорога                                                       ул.  8 Марта</t>
  </si>
  <si>
    <t>Автодорога                                  от мкрн по ул. Уральской</t>
  </si>
  <si>
    <t>56:44:0000000:37512</t>
  </si>
  <si>
    <t>Входные группы пеш.перехода в районе ост. "Красного казачества"</t>
  </si>
  <si>
    <t>56:44:0000000:37507</t>
  </si>
  <si>
    <t>Входные группы пеш.перехода в районе ост. "ДК Россия"</t>
  </si>
  <si>
    <t>56:44:0000000:37505</t>
  </si>
  <si>
    <t>Входные группы пеш.перехода в районе ост. "Госуниверситет"</t>
  </si>
  <si>
    <t>56:44:0000000:37519</t>
  </si>
  <si>
    <t>Входные группы пеш.перехода в районе ост. "Филармония"</t>
  </si>
  <si>
    <t>Входные группы пеш.перехода в районе ост. "Театр Музыкальной комедии"</t>
  </si>
  <si>
    <t>56:44:0000000:37516</t>
  </si>
  <si>
    <t>Входные группы пеш.перехода в районе ост. "Дом быта"</t>
  </si>
  <si>
    <t>56:44:0000000:37510</t>
  </si>
  <si>
    <t>56:44:0000000:37509</t>
  </si>
  <si>
    <t>Входные группы пеш.перехода в районе ост. "Молодежная"</t>
  </si>
  <si>
    <t>Стро-во автодороги общего пользования от ул. Автомобилистов до                  ул. Театральной</t>
  </si>
  <si>
    <t>07.12.2017                          56:44:0238001:970-
56/001/2017-1</t>
  </si>
  <si>
    <t>56:44:0202004:260</t>
  </si>
  <si>
    <t>Строительство стадиона</t>
  </si>
  <si>
    <t>56:44:0201021:3185</t>
  </si>
  <si>
    <t>Территория общего пользования (озеленение)</t>
  </si>
  <si>
    <t>56:44:0201021:3216</t>
  </si>
  <si>
    <t>56:44:0201021:3255</t>
  </si>
  <si>
    <t>56:44:0201021:3229</t>
  </si>
  <si>
    <t>56:44:0201021:3268</t>
  </si>
  <si>
    <t>56:44:0201021:3285</t>
  </si>
  <si>
    <t>56:44:0201021:3316</t>
  </si>
  <si>
    <t>56:44:0201021:3327</t>
  </si>
  <si>
    <t>56:44:0201021:3338</t>
  </si>
  <si>
    <t>56:44:0201021:3355</t>
  </si>
  <si>
    <t>56:44:0201021:3376</t>
  </si>
  <si>
    <t>56:44:0201021:3406</t>
  </si>
  <si>
    <t>56:44:0201021:3407</t>
  </si>
  <si>
    <t>56:44:0201021:3441</t>
  </si>
  <si>
    <t>Терр. общего польз. (внутриквартальный проезд)</t>
  </si>
  <si>
    <t>56:44:0201021:3552</t>
  </si>
  <si>
    <t>56:44:0201021:3553</t>
  </si>
  <si>
    <t>56:44:0201021:3554</t>
  </si>
  <si>
    <t>56:44:0201021:3555</t>
  </si>
  <si>
    <t>56:44:0201021:3556</t>
  </si>
  <si>
    <t>56:44:0201021:3558</t>
  </si>
  <si>
    <t>56:44:0201021:3186</t>
  </si>
  <si>
    <t>56:44:0201021:3188</t>
  </si>
  <si>
    <t>56:44:0201021:3461</t>
  </si>
  <si>
    <t>56:44:0201021:3474</t>
  </si>
  <si>
    <t>56:44:0201021:3551</t>
  </si>
  <si>
    <t>Терр.общего польз. (Магистральная улица район. значения)</t>
  </si>
  <si>
    <t>56:44:0201021:3557</t>
  </si>
  <si>
    <t>56:44:0201021:3559</t>
  </si>
  <si>
    <t>56:44:0201021:3560</t>
  </si>
  <si>
    <t>56:44:0201021:3561</t>
  </si>
  <si>
    <t>56:44:0201021:3562</t>
  </si>
  <si>
    <t>56:44:0201021:3563</t>
  </si>
  <si>
    <t>56:44:0201021:3564</t>
  </si>
  <si>
    <t>56:44:0201021:3565</t>
  </si>
  <si>
    <t>56:44:0201021:3567</t>
  </si>
  <si>
    <t>56:44:0201021:3566</t>
  </si>
  <si>
    <t>56:44:0201021:3572</t>
  </si>
  <si>
    <t>56:44:0201021:3573</t>
  </si>
  <si>
    <t>56:44:0201021:3574</t>
  </si>
  <si>
    <t>56:44:0201021:3575</t>
  </si>
  <si>
    <t>56:44:0201021:3576</t>
  </si>
  <si>
    <t>56:44:0201021:3577</t>
  </si>
  <si>
    <t>56:44:0201021:3578</t>
  </si>
  <si>
    <t>56:44:0201021:3579</t>
  </si>
  <si>
    <t>56:44:0701001:2637</t>
  </si>
  <si>
    <t>Строительство бокса для пожарного автомобиля</t>
  </si>
  <si>
    <t>56:44:0201021:3256</t>
  </si>
  <si>
    <t>Терр. общего польз. (автодорога)</t>
  </si>
  <si>
    <t>56:44:0201021:3486</t>
  </si>
  <si>
    <t>56:44:0201021:3493</t>
  </si>
  <si>
    <t>56:44:0201021:3513</t>
  </si>
  <si>
    <t>56:44:0201021:3514</t>
  </si>
  <si>
    <t>56:44:0201021:3525</t>
  </si>
  <si>
    <t>56:44:0201021:3540</t>
  </si>
  <si>
    <t>56:44:0201021:3547</t>
  </si>
  <si>
    <t>56:44:0201021:3548</t>
  </si>
  <si>
    <t>56:44:0201021:3549</t>
  </si>
  <si>
    <t>56:44:0201021:3550</t>
  </si>
  <si>
    <t>56:44:0201021:3568</t>
  </si>
  <si>
    <t>56:44:0201021:3569</t>
  </si>
  <si>
    <t>56:44:0201021:3570</t>
  </si>
  <si>
    <t>56:44:0201021:3571</t>
  </si>
  <si>
    <t>56:44:0354003:43</t>
  </si>
  <si>
    <t>Офисное здание</t>
  </si>
  <si>
    <t>56:44:0354003:44</t>
  </si>
  <si>
    <t>56:44:0453005:30</t>
  </si>
  <si>
    <t>Размещение произв. базы и адм. здания</t>
  </si>
  <si>
    <t>56:44:0214001:11</t>
  </si>
  <si>
    <t>Для размещения адм.зданий (Церковь)</t>
  </si>
  <si>
    <t>производственная деятельность</t>
  </si>
  <si>
    <t>56:44:0304004:1847</t>
  </si>
  <si>
    <t>56:44:0232009:2</t>
  </si>
  <si>
    <t>Размещение зданий школы - Физматлицей</t>
  </si>
  <si>
    <t>56:44:0244001:39</t>
  </si>
  <si>
    <t>размещение участка коллекционных лекарственных трав</t>
  </si>
  <si>
    <t xml:space="preserve">56:44:0234001:131 </t>
  </si>
  <si>
    <t>размещение                             помещения № 1 ЦТП</t>
  </si>
  <si>
    <t>56:44:0110003:121</t>
  </si>
  <si>
    <t>МКЖД</t>
  </si>
  <si>
    <t>56:44:0202002:52</t>
  </si>
  <si>
    <t>56:44:0202007:9455</t>
  </si>
  <si>
    <t>размещение детского сада ДС-20</t>
  </si>
  <si>
    <t>56:44:0701001:2637-56/001/2018-2  31.01.2018</t>
  </si>
  <si>
    <t>11.04.2018 56:44:1101001:897-56/001/2018-1</t>
  </si>
  <si>
    <t xml:space="preserve">02.04.2018                            56:44:0701001:699-56/001/2018-2 </t>
  </si>
  <si>
    <t>56:44:0343001:136</t>
  </si>
  <si>
    <t>56:44:1001003:2279</t>
  </si>
  <si>
    <t>56:44:0120002:105</t>
  </si>
  <si>
    <t>56:44:0202006:1767</t>
  </si>
  <si>
    <t>Размещение Школы № 87</t>
  </si>
  <si>
    <t>56:44:0413001:197</t>
  </si>
  <si>
    <t>56:44:0453013:19</t>
  </si>
  <si>
    <t>Размещение ЗАГС</t>
  </si>
  <si>
    <t>56:44:0224001:175</t>
  </si>
  <si>
    <t>Детская музыкальная школа № 5</t>
  </si>
  <si>
    <t>56:44:0701001:634</t>
  </si>
  <si>
    <t>Сельский ДК "Самородово"</t>
  </si>
  <si>
    <t>56:44:0219015:8</t>
  </si>
  <si>
    <t>Объект бытового обслуживания</t>
  </si>
  <si>
    <t>56:44:0219020:1</t>
  </si>
  <si>
    <t>56:44:0417002:2</t>
  </si>
  <si>
    <t>56:44:0455002:6</t>
  </si>
  <si>
    <t>Нежилое помещение № 1 (библиотека) в многоквартирном ЖД</t>
  </si>
  <si>
    <t>Нежил. помещение № 1 (библиотека № 16) в многоквартирном ЖД</t>
  </si>
  <si>
    <t>Нежил. помещение № 1 (библиотека № 17) в многоквартирном ЖД</t>
  </si>
  <si>
    <t>Нежил. помещение № 14 в многоквартирном ЖД</t>
  </si>
  <si>
    <t>56:44:0258005:40</t>
  </si>
  <si>
    <t>Нежил. помещение № 4 (библиотека № 12)                      в 5 эт.МКЖД</t>
  </si>
  <si>
    <t>56:44:0110001:25</t>
  </si>
  <si>
    <t>Нежил. помещение № 4 (библиотека № 14)                      в 9 эт.МКЖД</t>
  </si>
  <si>
    <t>56:44:0447001:42</t>
  </si>
  <si>
    <t>Нежил. помещение № 4 (библиотека № 3) в многоквартирном ЖД</t>
  </si>
  <si>
    <t xml:space="preserve">56:44:0407012:9 </t>
  </si>
  <si>
    <t>Нежил. помещение № 3 (библиотека № 18)                      в 5 эт.МКЖД</t>
  </si>
  <si>
    <t>56:44:0338001:80</t>
  </si>
  <si>
    <t>Нежил. помещение № 3,4,5 (библиотека № 2 и № 7)   в 9 эт.МКЖД</t>
  </si>
  <si>
    <t>56:44:0405002:37</t>
  </si>
  <si>
    <t>Нежил. помещение № 3 (Анс.рус.песни "Раздолье") в 1 эт.МКЖД</t>
  </si>
  <si>
    <t>56:44:0229001:450</t>
  </si>
  <si>
    <t>Нежил. помещение № 1, 2 (библиотека № 19)                      в 5 эт.МКЖД</t>
  </si>
  <si>
    <t>56:44:0112001:138</t>
  </si>
  <si>
    <t>Нежил. помещение № 1 (библиотека № 10)                      в 5 эт.МКЖД</t>
  </si>
  <si>
    <t>56:44:0124001:4071</t>
  </si>
  <si>
    <t>56:44:0124001:4072</t>
  </si>
  <si>
    <t>56:44:0124001:4100</t>
  </si>
  <si>
    <t>56:44:0124001:4101</t>
  </si>
  <si>
    <t>Обслуживание жилой застройки</t>
  </si>
  <si>
    <t>56:44:0202007:8187</t>
  </si>
  <si>
    <t>Школа № 88</t>
  </si>
  <si>
    <t>Аварийный (Ветхий) объект</t>
  </si>
  <si>
    <t>56:44:0445010:12</t>
  </si>
  <si>
    <t>Управление по культуре</t>
  </si>
  <si>
    <t>56:44:0231008:131</t>
  </si>
  <si>
    <t>Для многоквартирной застройки, жилое здание литер Г3</t>
  </si>
  <si>
    <t>МОБУ "СОШ                   № 34", ИНН: 5610064766</t>
  </si>
  <si>
    <t>Тяговая подстанция № 24</t>
  </si>
  <si>
    <t>56:44:0222003:996</t>
  </si>
  <si>
    <t>56:44:0421001:25</t>
  </si>
  <si>
    <t>56:44:0454001:36</t>
  </si>
  <si>
    <t xml:space="preserve">56:44:0202001:7142 </t>
  </si>
  <si>
    <t>Строительство а/дороги от ул. Поляничко до ул. Бр.Хусаиновых</t>
  </si>
  <si>
    <t>56:44:0127001:1852</t>
  </si>
  <si>
    <t>Автостоянка МКП ОПП</t>
  </si>
  <si>
    <t>56:44:0202007:8187-56/001/2018-7  01.08.2018</t>
  </si>
  <si>
    <t>56:44:0254010:25-56/001/2018-1 26.07.2018</t>
  </si>
  <si>
    <t>ПБП                      № 2269-р
06.07.2018</t>
  </si>
  <si>
    <t xml:space="preserve">ПБП                       № 2043-р
26.06.2018
</t>
  </si>
  <si>
    <t xml:space="preserve"> 03.07.2018  56:44:0202007:9455-56/001/2018-2 </t>
  </si>
  <si>
    <t>МДОБУ № 20,                         ИНН: 5610069940</t>
  </si>
  <si>
    <t>20 06 2018 56:44:0202006:1767-56/001/2018-2</t>
  </si>
  <si>
    <t>ПБП                       №  1946-р
19.06.2018</t>
  </si>
  <si>
    <t>МОАУ «СОШ № 87», ИНН: 5610229601</t>
  </si>
  <si>
    <t xml:space="preserve">56:44:0219001:10 </t>
  </si>
  <si>
    <t>56:44:1101001:3618</t>
  </si>
  <si>
    <t>Кладбище с. Городище</t>
  </si>
  <si>
    <t>56:44:0701001:2635</t>
  </si>
  <si>
    <t>Кладбище пос. Самородово</t>
  </si>
  <si>
    <t>56:44:0000000:37613</t>
  </si>
  <si>
    <t>Кладбище с. Пруды</t>
  </si>
  <si>
    <t>56:44:0217001:4196</t>
  </si>
  <si>
    <t>Проезд общего пользования</t>
  </si>
  <si>
    <t>56:44:0801001:1729</t>
  </si>
  <si>
    <t>ПБП                            2108-р
29.06.2018</t>
  </si>
  <si>
    <t>26.08.2016                                   56:44:0000000:36330-56/001/2018-2</t>
  </si>
  <si>
    <t>56:44:0314001:4053</t>
  </si>
  <si>
    <t>56:44:0314001:4052</t>
  </si>
  <si>
    <t>Территория общего пользования</t>
  </si>
  <si>
    <t>56:44:0243001:29</t>
  </si>
  <si>
    <t>56:44:0000000:37506</t>
  </si>
  <si>
    <t>Кладбище п.Бердянка</t>
  </si>
  <si>
    <t>МБУДОД ЦДТ "Факел", ИНН: 5609044500</t>
  </si>
  <si>
    <t>ПБП                        № 2268-р
06.07.2018</t>
  </si>
  <si>
    <t>08.08.2018 56:44:0110003:121-56/001/2018-3</t>
  </si>
  <si>
    <t>ПБП                      № 2547-р 31.07.2018</t>
  </si>
  <si>
    <t xml:space="preserve">56:44:0224001:175-56/001/2018-2  от 08.08.2018 </t>
  </si>
  <si>
    <t>56:44:0423006:104</t>
  </si>
  <si>
    <t>56:44:0230011:28</t>
  </si>
  <si>
    <t>56:44:0329004:1180</t>
  </si>
  <si>
    <t>Сквер- терр. общего пользования</t>
  </si>
  <si>
    <t>56:44:0106003:86</t>
  </si>
  <si>
    <t>База МКУ "Комсервис"</t>
  </si>
  <si>
    <t>56:44:0215001:3695</t>
  </si>
  <si>
    <t>56:44:0230013:194</t>
  </si>
  <si>
    <t>56:44:0210002:720</t>
  </si>
  <si>
    <t>56:44:0210002:718</t>
  </si>
  <si>
    <t>Центральная аллея парка "Национальная деревня"</t>
  </si>
  <si>
    <t>56:44:0231010:176</t>
  </si>
  <si>
    <t>56:44:0347008:43</t>
  </si>
  <si>
    <t>92,пом.2</t>
  </si>
  <si>
    <t>56:44:0219011:144</t>
  </si>
  <si>
    <t>39, кв. 2</t>
  </si>
  <si>
    <t>39, кв. 3</t>
  </si>
  <si>
    <t>39, кв. 4</t>
  </si>
  <si>
    <t>39, кв. 15</t>
  </si>
  <si>
    <t>92,пом.1</t>
  </si>
  <si>
    <t>56:44:0111003:45</t>
  </si>
  <si>
    <t>13 пом.1.2</t>
  </si>
  <si>
    <t>13 пом. 3</t>
  </si>
  <si>
    <t>13 пом. 4 библиотека</t>
  </si>
  <si>
    <t>13 пом. 2 1этаж</t>
  </si>
  <si>
    <t>13 пом. 2 подвал</t>
  </si>
  <si>
    <t>24.08.2018    56:44:0453005:19-56/001/2018-4</t>
  </si>
  <si>
    <t>Сквер "4-го Апреля"-территория общего пользования</t>
  </si>
  <si>
    <t>39, кв. 4 а</t>
  </si>
  <si>
    <t>13 пом.1.1</t>
  </si>
  <si>
    <t>39, кв. 18</t>
  </si>
  <si>
    <t>Лодочная станция (общее пользование)</t>
  </si>
  <si>
    <t xml:space="preserve">56:44:0244001:20 </t>
  </si>
  <si>
    <t>56:44:0314001:4027</t>
  </si>
  <si>
    <t>Аллея</t>
  </si>
  <si>
    <t>56:44:0000000:37880</t>
  </si>
  <si>
    <t>56:44:0000000:37872</t>
  </si>
  <si>
    <t>Входные группы подзем.пешех. перехода на ост. "Пролетарская"</t>
  </si>
  <si>
    <t>Входные группы подзем.пешех. перехода на ост. "1-я гор.больница"</t>
  </si>
  <si>
    <t>56:44:0000000:37867</t>
  </si>
  <si>
    <t>Входные группы подзем.пешех. перехода на ост. "Шевченко"</t>
  </si>
  <si>
    <t xml:space="preserve"> 56:44:0305004:6081 </t>
  </si>
  <si>
    <t>Сквер на Терешковой</t>
  </si>
  <si>
    <t>56:44:0000000:37866</t>
  </si>
  <si>
    <t>Входные группы подзем.пешех. перехода на ост. "Монтажников"</t>
  </si>
  <si>
    <t>56:44:0414001:59</t>
  </si>
  <si>
    <t>Размещение нежилых зданий</t>
  </si>
  <si>
    <t>56:44:0111001:3002</t>
  </si>
  <si>
    <t>Сквер на Юных Ленинцев</t>
  </si>
  <si>
    <t>56:44:0244001:21</t>
  </si>
  <si>
    <t>Сквер</t>
  </si>
  <si>
    <t>56:44:0201003:4277</t>
  </si>
  <si>
    <t>Дачный участок</t>
  </si>
  <si>
    <t>56:44:0231014:24</t>
  </si>
  <si>
    <t>56:44:0000000:29316</t>
  </si>
  <si>
    <t>ЗУ сельхозназначения</t>
  </si>
  <si>
    <t xml:space="preserve"> сквер им. В.И.Ленина</t>
  </si>
  <si>
    <t>ПБП                        3072-р
05.09.2018</t>
  </si>
  <si>
    <t>56:44:0314001:4052-56/001/2018-2 от 10.09.2018</t>
  </si>
  <si>
    <t>ПБП                 2845-р
21.08.2018</t>
  </si>
  <si>
    <t>56:44:0237002:94-56/001/2018-2 от 19.09.2018</t>
  </si>
  <si>
    <t>МБУ "Музей истории Оренбурга", ИНН: 5610142887</t>
  </si>
  <si>
    <t>ПБП                      2967-р
30.08.2018</t>
  </si>
  <si>
    <t>56:44:0701001:634-56/001/2018-2 от 13.09.2018</t>
  </si>
  <si>
    <t>56:44:0202007:222</t>
  </si>
  <si>
    <t>56:44:0202007:222-56/001/2018-2</t>
  </si>
  <si>
    <t>Сквер на ул.Есимова</t>
  </si>
  <si>
    <t>56:44:0110001:2528</t>
  </si>
  <si>
    <t>Сквер им.Дзержинского (терр.общего польз.)</t>
  </si>
  <si>
    <t>56:44:0353006:112</t>
  </si>
  <si>
    <t>56:44:0222002:1407</t>
  </si>
  <si>
    <t>56:44:0000000:37857</t>
  </si>
  <si>
    <t>Сквер на ул. Ст.Разина (между Турк. и Чкалова)</t>
  </si>
  <si>
    <t>56:44:0453015:81</t>
  </si>
  <si>
    <t>Сквер на ул. Чичерина</t>
  </si>
  <si>
    <t>56:44:0240008:93</t>
  </si>
  <si>
    <t>Теплица МКУ "БиОз"</t>
  </si>
  <si>
    <t>56:44:0237002:95</t>
  </si>
  <si>
    <t>Музей г. Оренбурга-запасные фонды</t>
  </si>
  <si>
    <t>56:44:0257001:131</t>
  </si>
  <si>
    <t>Сквер на ул. Центральная</t>
  </si>
  <si>
    <t>56:44:0000000:37364</t>
  </si>
  <si>
    <t>Сквер на Пушкинском бульваре</t>
  </si>
  <si>
    <t>56:44:0000000:37792</t>
  </si>
  <si>
    <t>Кольцевое пересечение ул.Театральная-Березки</t>
  </si>
  <si>
    <t>56:44:0351002:219</t>
  </si>
  <si>
    <t xml:space="preserve">56:44:0126001:26 </t>
  </si>
  <si>
    <t>Конструкция с подвеской</t>
  </si>
  <si>
    <t xml:space="preserve"> 56:44:0126002:84 </t>
  </si>
  <si>
    <t>Парк Гуськова</t>
  </si>
  <si>
    <t xml:space="preserve"> Сквер на улице Ткачева</t>
  </si>
  <si>
    <t>56:44:0238001:6081</t>
  </si>
  <si>
    <t>Лагерь отдыха "Восток"</t>
  </si>
  <si>
    <t>56:44:0109001:7857</t>
  </si>
  <si>
    <t xml:space="preserve"> 56:44:0310003:886 </t>
  </si>
  <si>
    <t>Котельная школы № 62</t>
  </si>
  <si>
    <t xml:space="preserve">земли сельскохозяйственного назначения </t>
  </si>
  <si>
    <t>56:44:0442016:58</t>
  </si>
  <si>
    <t>56:44:0106003:86-56/001/2018-2 от 26.10.2018</t>
  </si>
  <si>
    <t>ПБП                                    3171-р
14.09.2018</t>
  </si>
  <si>
    <t>56:44:0201005:2505</t>
  </si>
  <si>
    <t>Строительство торгово- офисного здания</t>
  </si>
  <si>
    <t>56:44:0230014:226</t>
  </si>
  <si>
    <t>56:44:0000000:37956</t>
  </si>
  <si>
    <t>56:44:0448003:46</t>
  </si>
  <si>
    <t>Сквер - терр. общ.пользования</t>
  </si>
  <si>
    <t>56:44:0219020:305</t>
  </si>
  <si>
    <t>Сквер Осипенко-терр. общ.пользования</t>
  </si>
  <si>
    <t>56:44:0266009:50</t>
  </si>
  <si>
    <t>56:44:0000000:37884</t>
  </si>
  <si>
    <t>56:44:0444001:189</t>
  </si>
  <si>
    <t>Деловое управление</t>
  </si>
  <si>
    <t>56:44:0338001:1451</t>
  </si>
  <si>
    <t xml:space="preserve"> Терр.общ.пользования- Сквер на улице Ткачева</t>
  </si>
  <si>
    <t>Терр.общ.пользования - Аллея жертв полит.репр.</t>
  </si>
  <si>
    <t>Терр.общего польз. - Сквер владыки Лентия</t>
  </si>
  <si>
    <t>Терр.общего польз.- Сквер на Парковом пр-кте</t>
  </si>
  <si>
    <t>56:44:0319007:56</t>
  </si>
  <si>
    <t>56:44:0230013:195</t>
  </si>
  <si>
    <t>56:44:0352010:501</t>
  </si>
  <si>
    <t>Сквер Шмореля - терр. общего пользования</t>
  </si>
  <si>
    <t>ПБП                       № 1791 от 19.04.2014</t>
  </si>
  <si>
    <t>ПБП                        № 2745-р
10.07.2017</t>
  </si>
  <si>
    <t xml:space="preserve">Размещение зданий школы – МОБУ « № 7»  </t>
  </si>
  <si>
    <t xml:space="preserve">56:44:0214001:11-56/001/2018-5  от 28.04.2018 </t>
  </si>
  <si>
    <t xml:space="preserve">Местная религиозная организация Православный приход храма святого Архистратига Божия Михаила </t>
  </si>
  <si>
    <t>56:44:0124001:4092</t>
  </si>
  <si>
    <t>Школа гимнастики и акробатики</t>
  </si>
  <si>
    <t>18/ц-230юр 13.06.2018</t>
  </si>
  <si>
    <t xml:space="preserve">56:44:0108001:85-56/001/2018-1  от 20.06.2018 </t>
  </si>
  <si>
    <t xml:space="preserve"> (Аренда)</t>
  </si>
  <si>
    <t xml:space="preserve">09.01.2013                                       № 56-56-01/409/2012-070      </t>
  </si>
  <si>
    <t xml:space="preserve">56:44:0201005:287-56/001/2017-2  от 12.12.2017  (Аренда)
</t>
  </si>
  <si>
    <t>25.12.2012                                56-56-01/396/2012-219</t>
  </si>
  <si>
    <t>24.12.2012                          56-56-01/239/2012-232</t>
  </si>
  <si>
    <t>56:44:0221003:644</t>
  </si>
  <si>
    <t>Сквер им.Орджоникидзе - терр.общ.пользования</t>
  </si>
  <si>
    <t>07.09.2012                                56-56-01/254/2012-351</t>
  </si>
  <si>
    <t>16.08.2012          № 3970-р                       - ПБП</t>
  </si>
  <si>
    <t>23.08.2012           № 4157-р                       - ПБП</t>
  </si>
  <si>
    <t>23.08.2012            № 4115-р                       - ПБП</t>
  </si>
  <si>
    <t>16.08.2012            № 3955-р                       - ПБП</t>
  </si>
  <si>
    <t>23.08.2012             № 4118-р                       - ПБП</t>
  </si>
  <si>
    <t>28.08.2012             № 4206-р                       - ПБП</t>
  </si>
  <si>
    <t>Раз-ние администра-тивного здания ДС- № 145</t>
  </si>
  <si>
    <t>Размещение объектов образования                                 ДС № 195</t>
  </si>
  <si>
    <t>Размещение ДС № 117</t>
  </si>
  <si>
    <t>Земли учреждений и организаций народного образования, ДС № 106</t>
  </si>
  <si>
    <t>Размещение объектов образования и науки                              ДС № 174</t>
  </si>
  <si>
    <t>Размещение объекта образования,                          ДС № 159</t>
  </si>
  <si>
    <t>23.08.2012            № 4117-р                       - ПБП</t>
  </si>
  <si>
    <t>28.08.2012              № 4218-р                       - ПБП</t>
  </si>
  <si>
    <t>23.08.2012              № 4116-р                       - ПБП</t>
  </si>
  <si>
    <t>28.08.2012                     № 4220-р                       - ПБП</t>
  </si>
  <si>
    <t>Земли учреждений и организаций народного образования ДС № 37</t>
  </si>
  <si>
    <t>Земли учреждений и организаций народного образования, ДС № 87</t>
  </si>
  <si>
    <t>Размещение объектов образования ДС № 146</t>
  </si>
  <si>
    <t>Размещение объектов образования ДС</t>
  </si>
  <si>
    <t>Для размещения  объектов образования ДС № 196</t>
  </si>
  <si>
    <t>Земли учреждений и организаций народного образования ДС № 27</t>
  </si>
  <si>
    <t>Земли учреждений и организаций народного образования ДС № 190</t>
  </si>
  <si>
    <t>МБДОУ «ДС комбинированного вида № 190»</t>
  </si>
  <si>
    <t>28.08.2012           № 4219-р                       - ПБП</t>
  </si>
  <si>
    <t>ЗУ  для размещения произв-х и адм.зданий, строений, сооружений коммунального хозяйства</t>
  </si>
  <si>
    <t>Размещение организации образования ДС № 125</t>
  </si>
  <si>
    <t xml:space="preserve">Размещение организации образования МОАУ  № 7 </t>
  </si>
  <si>
    <t>Для размещения объектов образовании ДС № 143</t>
  </si>
  <si>
    <t>ЗУ для размещения объектов образов.              ДС № 205</t>
  </si>
  <si>
    <t>Размещение организации образования                            ДС № 155</t>
  </si>
  <si>
    <t>ЗУ для размещения объектов  образования с размещением  школы МОБУ СОШ № 46</t>
  </si>
  <si>
    <t>ПБП               06.09.2012             № 4359-р</t>
  </si>
  <si>
    <t>Спец. ДЮСШ по боксу, ИНН: 5610147500</t>
  </si>
  <si>
    <t xml:space="preserve">МБУДОД «Детская                                     школа искусств                     № 7»                               </t>
  </si>
  <si>
    <t>Размещение организаций образования ДС № 99</t>
  </si>
  <si>
    <t>Для размещения объекта образования ДС № 75</t>
  </si>
  <si>
    <t>Для размещения ДС №177</t>
  </si>
  <si>
    <t>Размещение ДС № 152</t>
  </si>
  <si>
    <t>Размещение ДС № 154</t>
  </si>
  <si>
    <t>Размещение объекта образования ДС № 103</t>
  </si>
  <si>
    <t>Размещение организации образования ДС № 116</t>
  </si>
  <si>
    <t>Земельные участки образовательных учреждений ДС № 45</t>
  </si>
  <si>
    <t>Размещение объекта образования ДС № 83</t>
  </si>
  <si>
    <t xml:space="preserve">Размещение объектов образования ДС </t>
  </si>
  <si>
    <t>Земли учреждений и организаций народного образования ДС № 161</t>
  </si>
  <si>
    <t xml:space="preserve">Размещение объектов образования (МОАУ СОШ № 71) </t>
  </si>
  <si>
    <t>размещение  детского  лагеря «Заря»</t>
  </si>
  <si>
    <t>МОАУДОд "ЦДТ" Промышленного района , ИНН: 5611014408</t>
  </si>
  <si>
    <t xml:space="preserve">Земли учреждений и организаций народного образования ДС № 104 </t>
  </si>
  <si>
    <t>Земли учреждений  народного образования ДС комб. вида № 22</t>
  </si>
  <si>
    <t>Земли учреждений и организаций народного образования ДС № 179</t>
  </si>
  <si>
    <t>Земли учреждений и организаций народного образования ДС № 7</t>
  </si>
  <si>
    <t>Земли учреждений и организаций народно-го образования ДС № 133</t>
  </si>
  <si>
    <t>Размещение произв.и админ. зданий, строений, соор.коммун. хозяйства с размещением Южно-Уральского водозаб.</t>
  </si>
  <si>
    <t>Для административных и офисных зданий: реконструкции здания под ДС</t>
  </si>
  <si>
    <t>МОАУ "Бердянская СОШ"</t>
  </si>
  <si>
    <t>Земли учреждений и организаций народного образования ДС № 66</t>
  </si>
  <si>
    <t>Земли учреждений и организаций народного образования СОШ № 15</t>
  </si>
  <si>
    <t xml:space="preserve">Размещение объектов образования- МОБУ СОШ № 31  </t>
  </si>
  <si>
    <t>Размещение объектов образования- ДС № 86</t>
  </si>
  <si>
    <t>Размещение объектов образования- МДОУ  "ДС № 65"</t>
  </si>
  <si>
    <t>Размещение объектов образования- МБДОУ                ДС № 171"</t>
  </si>
  <si>
    <t>Размещение организаций образования МОБУ СОШ № 72</t>
  </si>
  <si>
    <t>Земельный участок  для размещения объектов образования - школа</t>
  </si>
  <si>
    <t>Земельные участки для размещения объектов образования, ДС № 47</t>
  </si>
  <si>
    <t>Размещение объектов образования ДС № 111</t>
  </si>
  <si>
    <t>Размещение объектов образования ДС №165</t>
  </si>
  <si>
    <t>Размещение админи-стративного здания МОБУ СОШ № 64</t>
  </si>
  <si>
    <t xml:space="preserve">Для размещения объектов образования  (МОБУ СОШ № 19)  </t>
  </si>
  <si>
    <t>Для размещения объектов образования  ДС № 35</t>
  </si>
  <si>
    <t xml:space="preserve">Для размещения объектов образования ДС № 170 </t>
  </si>
  <si>
    <t>Для размещения объектов образования  школа № 2</t>
  </si>
  <si>
    <t>Для размещения объектов образования  Школа № 3</t>
  </si>
  <si>
    <t>Для размещения объектов образования Школа № 83</t>
  </si>
  <si>
    <t xml:space="preserve">01.02.2013                              56-56-01/080/2013-156 </t>
  </si>
  <si>
    <t>Для размещения объектов образования  МОБУ СОШ № 57</t>
  </si>
  <si>
    <t>Для размещения объектов образования МОБУ СОШ № 24</t>
  </si>
  <si>
    <t xml:space="preserve">Для размещения объектов образования МОУ "СОШ № 49"  </t>
  </si>
  <si>
    <t>Для размещения объектов образования - МДОУ "ДС комб. вида № 77"</t>
  </si>
  <si>
    <t xml:space="preserve">56:44:0103001:732  </t>
  </si>
  <si>
    <t xml:space="preserve">Для размещения объектов образования   МОБУ "СОШ № 78"  </t>
  </si>
  <si>
    <t>Для размещения объектов образования  - МБДОУ «ДС № 67»</t>
  </si>
  <si>
    <t>ПБП                   05.03.2013 №1059</t>
  </si>
  <si>
    <t xml:space="preserve">Для размещения объектов образования  МОБУ "НОШ № 75" </t>
  </si>
  <si>
    <t xml:space="preserve">МОУ "Средняя общеобразовательная школа № 60" </t>
  </si>
  <si>
    <r>
      <t>для размещения объекта образования-</t>
    </r>
    <r>
      <rPr>
        <sz val="12"/>
        <color indexed="8"/>
        <rFont val="Times New Roman"/>
        <family val="1"/>
        <charset val="204"/>
      </rPr>
      <t xml:space="preserve"> МБДОУ ДС № 69</t>
    </r>
  </si>
  <si>
    <r>
      <t>Для размещения объекта образования -</t>
    </r>
    <r>
      <rPr>
        <sz val="12"/>
        <color indexed="8"/>
        <rFont val="Times New Roman"/>
        <family val="1"/>
        <charset val="204"/>
      </rPr>
      <t xml:space="preserve"> МБДОУ ДС № 24</t>
    </r>
  </si>
  <si>
    <t>Для размещение объекта образования -                           МОАУ " № 1"</t>
  </si>
  <si>
    <t xml:space="preserve">для размещения объекта образования- МОУ СОШ № 73 </t>
  </si>
  <si>
    <t>для размещение объекта образования- МБДОУ ДС № 100</t>
  </si>
  <si>
    <t xml:space="preserve">для размещения объекта образования- МОБУ СОШ № 38 </t>
  </si>
  <si>
    <t>для размещения объекта образования- МБДОУ ДС № 14</t>
  </si>
  <si>
    <t xml:space="preserve">для размещения объекта образования- МОБУ СОШ № 8  </t>
  </si>
  <si>
    <t xml:space="preserve">для размещения объекта образования- МОБУ СОШ № 5  </t>
  </si>
  <si>
    <t>для размещения объекта образования- МБДОУ ДС № 162</t>
  </si>
  <si>
    <t xml:space="preserve">для размещения объекта образования-                          СДЮСШ № 6 </t>
  </si>
  <si>
    <t>МБУДОД ДШИ         № 9 им. А.А. Алябьева,  -3/5</t>
  </si>
  <si>
    <t xml:space="preserve">для размещения объекта образования- МОУ СОШ № 16 </t>
  </si>
  <si>
    <t xml:space="preserve">для размещения объекта образования- МОБУ СОШ № 18  </t>
  </si>
  <si>
    <t xml:space="preserve">для размещения объекта образования- МОУ СОШ № 58 </t>
  </si>
  <si>
    <t xml:space="preserve">для размещения объекта образования- МОБУ СОШ № 62 </t>
  </si>
  <si>
    <t>для размещения объекта образования- МОБУ СОШ № 68</t>
  </si>
  <si>
    <t xml:space="preserve">для размещения объекта образования-МДОБУ ДС № 118 </t>
  </si>
  <si>
    <t xml:space="preserve">для размещения объекта образования-                       МОБУ СОШ 56  </t>
  </si>
  <si>
    <t xml:space="preserve">для размещения объекта образования-                 МДОБУ ДС № 73 </t>
  </si>
  <si>
    <t xml:space="preserve">для размещения объекта образования- МОБУ СОШ № 17 </t>
  </si>
  <si>
    <t>МОБУ  "Средняя общеобразовательная школа № 17</t>
  </si>
  <si>
    <t>для размещения объекта образования-                                 МДОБУ ДС № 95</t>
  </si>
  <si>
    <t xml:space="preserve">для размещения объекта образования-                   МОАУ  № 6  </t>
  </si>
  <si>
    <t xml:space="preserve">для размещения объекта образования-                   МОАУ  № 6 </t>
  </si>
  <si>
    <t xml:space="preserve">для размещения объекта образования-                      МОУ СОШ № 51 </t>
  </si>
  <si>
    <t>для размещения объекта образования-                         МБДОУ ДС № 141</t>
  </si>
  <si>
    <t xml:space="preserve">для размещения объекта образования-                      МОУ СОШ № 52  </t>
  </si>
  <si>
    <t>для размещения об-ъекта образования- МБДОУ ДС № 126</t>
  </si>
  <si>
    <t>для размещения объекта образования-                      МОУ СОШ № 23</t>
  </si>
  <si>
    <t xml:space="preserve">для размещения объекта образования -                     МОУ СОШ № 33  </t>
  </si>
  <si>
    <t>МОАУ "Начальная общеобразователь-ная школа № 33"</t>
  </si>
  <si>
    <t xml:space="preserve">для размещения объекта образования- МОБУ СОШ № 6 </t>
  </si>
  <si>
    <t xml:space="preserve">56:44:0118001:44  </t>
  </si>
  <si>
    <t>для размещения объекта образования-                    МБДОУ ДС № 176</t>
  </si>
  <si>
    <t xml:space="preserve">для размещения объекта образования- МОУ СОШ № 34 </t>
  </si>
  <si>
    <t xml:space="preserve">для размещения объекта образования-                         МОУ СОШ № 47 </t>
  </si>
  <si>
    <t xml:space="preserve">для размещения объекта образования -                           МОУ СОШ № 70 </t>
  </si>
  <si>
    <t xml:space="preserve">для размещения объекта образования -                     МОУ СОШ № 53 </t>
  </si>
  <si>
    <t xml:space="preserve">для размещения спортивной школы </t>
  </si>
  <si>
    <t>для размещения объекта образования - МОУ СОШ № 48</t>
  </si>
  <si>
    <t>для размещения объекта образования -                           МОУ СОШ № 1</t>
  </si>
  <si>
    <t>для размещения объекта образования -                             МБДОУ ДС № 49</t>
  </si>
  <si>
    <t xml:space="preserve">для размещения объекта образования -                   МУДОД ДМШ № 2  </t>
  </si>
  <si>
    <t>Размещение улиц</t>
  </si>
  <si>
    <t>56-56/001-56/001/109/2016-4737/2 от 26.12.2016</t>
  </si>
  <si>
    <t xml:space="preserve">Для размещения объ-ектов образования – МОБУ «СОШ № 4» </t>
  </si>
  <si>
    <t xml:space="preserve">Рзмещение объектов образования для размещения МОАУ «Гимназия № 4» </t>
  </si>
  <si>
    <t xml:space="preserve">Для объектов обра-зования, с размещением здания школы  </t>
  </si>
  <si>
    <t>Земли учреждений и организаций народного образования ДС</t>
  </si>
  <si>
    <t xml:space="preserve">Земли учреждений и организаций народного образования - Центр детского творчества  </t>
  </si>
  <si>
    <t xml:space="preserve">Земли учреждений и организаций народного образования СОШ № 10 </t>
  </si>
  <si>
    <t>Для размещения объ-ектов образования- МБДОУ ДС № 182</t>
  </si>
  <si>
    <t>Для размещения об-ъектов образования- ДС № 50</t>
  </si>
  <si>
    <t xml:space="preserve">Для размещения объектов образования – МОБУ «СОШ № 41»  </t>
  </si>
  <si>
    <t>Земельные участки для размещения объектов образования - ДС</t>
  </si>
  <si>
    <t>Размещение учреждений образования ДС № 160</t>
  </si>
  <si>
    <t xml:space="preserve">Для размещения объ-ектов образования СОШ № 63  </t>
  </si>
  <si>
    <t xml:space="preserve">Земли организаций и учреждений народного образования СОШ № 9  </t>
  </si>
  <si>
    <t>Для размещения ДС № 109</t>
  </si>
  <si>
    <t>Размещение детского сада ДС</t>
  </si>
  <si>
    <t>Размещение объектов образования ДС № 175 "Журавушка"</t>
  </si>
  <si>
    <t xml:space="preserve">Земельные участки для размещения объектов образования СОШ № 54 </t>
  </si>
  <si>
    <t>Для размещения ДС № 89</t>
  </si>
  <si>
    <t>Размещение объекта образования ДС № 90</t>
  </si>
  <si>
    <t>Земли учреждений и народного образования ДС- 122</t>
  </si>
  <si>
    <t>Размещение организаций образования ДС № 192</t>
  </si>
  <si>
    <t>Для размещения объектов образования ДС</t>
  </si>
  <si>
    <t xml:space="preserve">Для размещения объектов образования ДС № 46 </t>
  </si>
  <si>
    <t>Земли учреждений и народного образования   ДС № 63</t>
  </si>
  <si>
    <t xml:space="preserve">Для размещения объектов образования – МОБУ СОШ № 25 </t>
  </si>
  <si>
    <t xml:space="preserve">Для размещения объектов образования – МОБУ СОШ № 55 </t>
  </si>
  <si>
    <t xml:space="preserve">Размещение объектов образования                                     (ясли-сад № 148) </t>
  </si>
  <si>
    <t>Размещение объектов образования                                ДС № 121</t>
  </si>
  <si>
    <r>
      <t xml:space="preserve">Размещение детского сада </t>
    </r>
    <r>
      <rPr>
        <sz val="11"/>
        <color indexed="8"/>
        <rFont val="Times New Roman"/>
        <family val="1"/>
        <charset val="204"/>
      </rPr>
      <t xml:space="preserve">       ДС № 59</t>
    </r>
  </si>
  <si>
    <t xml:space="preserve"> размещение объекта образования                                 ДС № 88</t>
  </si>
  <si>
    <t>Для размещения объекта образования-                            МБДОУ ДС № 197</t>
  </si>
  <si>
    <t>для размещения объекта образования- МБДОУ ДС № 123</t>
  </si>
  <si>
    <t>для размещения объекта образования- МБДОУ ДС № 183</t>
  </si>
  <si>
    <t>для размещения объекта образования- МБДОУ ДС № 180</t>
  </si>
  <si>
    <t xml:space="preserve">56:44:0114002:99   </t>
  </si>
  <si>
    <t>ДС № 11</t>
  </si>
  <si>
    <t>МДОАУ "ДС № 144"</t>
  </si>
  <si>
    <t>Размещение объекта образования                            ДС- 198</t>
  </si>
  <si>
    <t>МБДОУ № 198, ИНН: 5609024078</t>
  </si>
  <si>
    <t>56-56-01/175/2013-257 от 08.11.2013</t>
  </si>
  <si>
    <t>56-56-01/457/2013-164 от 22.01.2014</t>
  </si>
  <si>
    <t xml:space="preserve">   ПБП </t>
  </si>
  <si>
    <t>56:44:0201005:286-56/001/2017-2  от 12.12.2017  (Аренда) с 12.12.2017 г. на 49 лет</t>
  </si>
  <si>
    <t>56:44:0234003:21-56/001/2017-1 от 06.07.2017</t>
  </si>
  <si>
    <t>Для размещения объектов образования - Размещение детского сада</t>
  </si>
  <si>
    <t>Аренда №16/д-465 юр от 06.10.2016 с 12.12.2017 на 49 лет</t>
  </si>
  <si>
    <t>Строительство мусоросортировочного комплекса</t>
  </si>
  <si>
    <t>для проведения учений</t>
  </si>
  <si>
    <t>56:44:0351003:34</t>
  </si>
  <si>
    <t>Территория общего пользования-парк ЖД</t>
  </si>
  <si>
    <t>56:44:0601001:1899</t>
  </si>
  <si>
    <t>Культурное развитие - Библиотека</t>
  </si>
  <si>
    <t xml:space="preserve">ООО "Клевер", ИНН: 5611076468, </t>
  </si>
  <si>
    <t xml:space="preserve"> Аренда</t>
  </si>
  <si>
    <t xml:space="preserve"> 56:44:0103001:1633</t>
  </si>
  <si>
    <t>Саридис Анастас Эдисонович</t>
  </si>
  <si>
    <t xml:space="preserve"> 56:44:0112003:34-56/001/2018-2  от 09.07.2018 </t>
  </si>
  <si>
    <t>ДА ЗУ oт 08.06.2018 №18/д-224фз</t>
  </si>
  <si>
    <t>ДА ЗУ oт 18.09.2018 №18/л-370юр</t>
  </si>
  <si>
    <t>20.03.2015                                   56-56/001-56/ 001/137/2015-111/1</t>
  </si>
  <si>
    <t>Трансп.развяз. на пересеч.пр.Победы, ул.Конституции СССР, ул.Березка, ул.Театральная, ул.Родимцева</t>
  </si>
  <si>
    <t>МУДО  "ДМШ №  1 им. П.И. Чайковского"</t>
  </si>
  <si>
    <t>20.07.2015                                     56-56/001-56/001/ 187/2015-214/1</t>
  </si>
  <si>
    <t>08.06.2015                                   56-56/001-56/001/ 205/2015-361/1</t>
  </si>
  <si>
    <t>56:44:0115002:1217</t>
  </si>
  <si>
    <t>Детская музшкола № 4</t>
  </si>
  <si>
    <t>56:44:0215001:3699</t>
  </si>
  <si>
    <t>28.09.2015                          56-56/001-56/001/ 212/2015-993/1</t>
  </si>
  <si>
    <t>56-56/001-56/001/ 147/2015-500/1 от 03.08.2015</t>
  </si>
  <si>
    <t>16.06.2015                                  56-56/001-56/001/ 239/2015-111/1</t>
  </si>
  <si>
    <t>Аренда oт 28.05.2015 №15/л-105юр</t>
  </si>
  <si>
    <t>ДА от 31.01.2007 № 7/д-2юр</t>
  </si>
  <si>
    <t>56:44:0201005:2553</t>
  </si>
  <si>
    <t>Стр-во торгово- админ.комплекса</t>
  </si>
  <si>
    <t xml:space="preserve"> Строительство автодороги ул. Дорофеева</t>
  </si>
  <si>
    <t> 56-56-01/244/2010-257  от 04.03.2015</t>
  </si>
  <si>
    <t>04.03.2015                         56-56-01/244/2010-257</t>
  </si>
  <si>
    <t xml:space="preserve"> ООО "ВАНТОН", ООО СК-групп"</t>
  </si>
  <si>
    <t xml:space="preserve">Обслуживание жилой застройки </t>
  </si>
  <si>
    <t>ООО "СФЕРА", ИНН: 5610227932</t>
  </si>
  <si>
    <t>Аренда с 01.10.2017 по 30.09.2022</t>
  </si>
  <si>
    <t>56:44:0303010:5-56/001/2017-1  от 01.12.2017</t>
  </si>
  <si>
    <t>Какунин Сергей Петрович, дата рож.: 01.10.1964</t>
  </si>
  <si>
    <t xml:space="preserve">56:44:0429005:73-56/001/2017-1  от 31.10.2017 </t>
  </si>
  <si>
    <t>База МУП "БиОЗ"</t>
  </si>
  <si>
    <t>56:44:0317003:45</t>
  </si>
  <si>
    <t>Терр.общего польз. -Сквер на ул.Химической</t>
  </si>
  <si>
    <t>Размещение строения (административное), терр.общ.польз.</t>
  </si>
  <si>
    <t>56:44:0235002:14</t>
  </si>
  <si>
    <t>Библиотека, Почта, Рестайл, ПроК</t>
  </si>
  <si>
    <t>56:44:0444001:191</t>
  </si>
  <si>
    <t>Парк им. В.А. Перовского  терр. общ. пользования</t>
  </si>
  <si>
    <t>56:44:0219009:81</t>
  </si>
  <si>
    <t>Территория общего пользования -                  Сквер им. Кобозева</t>
  </si>
  <si>
    <t xml:space="preserve">Размещение здания школы, хоккейного корта  </t>
  </si>
  <si>
    <t>Земли учреждений и организаций образования</t>
  </si>
  <si>
    <t xml:space="preserve"> 56:44:1101001:3553-56/001/2019-1 от 16.01.2019</t>
  </si>
  <si>
    <t>МУБ ГЗН, ИНН: 5610093661</t>
  </si>
  <si>
    <t xml:space="preserve">ПБП                            1461-р 11.04.2016 </t>
  </si>
  <si>
    <t>ПБП                            5594-р 15.10.2015</t>
  </si>
  <si>
    <t>Административное             здание</t>
  </si>
  <si>
    <t>56:44:0239001:16482</t>
  </si>
  <si>
    <t>56:44:0219014:9</t>
  </si>
  <si>
    <t>Культурное развитие - Библиотека, ДТДиМ</t>
  </si>
  <si>
    <t>56:44:0217001:4199</t>
  </si>
  <si>
    <t>Терр.общ.польз.-Сквер на пр.Гагарина/Газовиков</t>
  </si>
  <si>
    <t>ПБП                         4233-р
13.12.2018</t>
  </si>
  <si>
    <t>56:44:0202006:1489-56/001/2019-2 от 18.01.2019</t>
  </si>
  <si>
    <t>Детский сада-ясли                      на 140 мест                                     в 19 микрорайоне СВЖР</t>
  </si>
  <si>
    <t xml:space="preserve">56:44:0238001:2843  </t>
  </si>
  <si>
    <t>56:44:0309008:222</t>
  </si>
  <si>
    <t>стр-во МКЖД</t>
  </si>
  <si>
    <t>56:44:0238001:6733</t>
  </si>
  <si>
    <t>Поля для гольфа или конных прогулок</t>
  </si>
  <si>
    <t>ДС № 64</t>
  </si>
  <si>
    <t xml:space="preserve"> </t>
  </si>
  <si>
    <t xml:space="preserve">Размещение объектов образования -  лицей №5  </t>
  </si>
  <si>
    <t xml:space="preserve">Размещение объектов образ.- МОБУ « № 5»  </t>
  </si>
  <si>
    <t>Для размещения объектов образования (школа)</t>
  </si>
  <si>
    <t>Для домов малоэтажной жилой застройки - строительство МКЖД</t>
  </si>
  <si>
    <t xml:space="preserve"> ЦТП № 14</t>
  </si>
  <si>
    <t>ЦТП № 115</t>
  </si>
  <si>
    <t xml:space="preserve">Предназначенные для размещения объектов образования ДЮСШ № 2 </t>
  </si>
  <si>
    <t xml:space="preserve">Для размещения объектов образования – здание музыкальной школы </t>
  </si>
  <si>
    <t>Размещение городской станции аэрации (очистные сооружения)</t>
  </si>
  <si>
    <t xml:space="preserve">56:44:0120003:2255 </t>
  </si>
  <si>
    <t>Терр.общ.польз.-Сквер на Дзержинского/Бресткой</t>
  </si>
  <si>
    <t>Резервные леса</t>
  </si>
  <si>
    <t>ПБП                         188-р 24.01.2019</t>
  </si>
  <si>
    <t>56:44:0201005:2212</t>
  </si>
  <si>
    <t>56:44:0202002:5631</t>
  </si>
  <si>
    <t>Детский ясли-сад</t>
  </si>
  <si>
    <t>56:44:0202002:3331</t>
  </si>
  <si>
    <t>56:44:0115002:1217-56/001/2019-2 от 12.02.2019</t>
  </si>
  <si>
    <t>МБУДО ДМШ № 4, ИНН: 5609033153</t>
  </si>
  <si>
    <t>ПБП                    463-р
19.02.2019</t>
  </si>
  <si>
    <t>56:44:0114002:4353</t>
  </si>
  <si>
    <t>56:44:0214001:20</t>
  </si>
  <si>
    <t>Терр.общ.пользования -Сквер им.Самохина</t>
  </si>
  <si>
    <t>56:44:0237006:295</t>
  </si>
  <si>
    <t>Одноэтажный ЖД</t>
  </si>
  <si>
    <t>56:44:0202001:110</t>
  </si>
  <si>
    <t>Детский сад № 17</t>
  </si>
  <si>
    <t>МКЖД (ветхий)</t>
  </si>
  <si>
    <t>56:44:0453013:94</t>
  </si>
  <si>
    <t>Склад</t>
  </si>
  <si>
    <t>56:44:0405001:22</t>
  </si>
  <si>
    <t>56:44:0000000:38042</t>
  </si>
  <si>
    <t>ПБП                         589-р
04.03.2019</t>
  </si>
  <si>
    <t>Территория общего пользования сквер м/у Драмтеатром и физматлицеем</t>
  </si>
  <si>
    <t xml:space="preserve">56:44:0000000:38042-56/001/2019-2  от 28.02.2019 </t>
  </si>
  <si>
    <t xml:space="preserve">56:44:0202002:3331-56/001/2019-13 от 29.03.2019 </t>
  </si>
  <si>
    <t>Коммунальное обслуживание</t>
  </si>
  <si>
    <t>56:44:0115001:2502</t>
  </si>
  <si>
    <t>56:44:0202002:5631-56/001/2019-7 от 02.04.2019</t>
  </si>
  <si>
    <t xml:space="preserve">   </t>
  </si>
  <si>
    <t>56:44:0201005:2607</t>
  </si>
  <si>
    <t>56:44:0335014:126</t>
  </si>
  <si>
    <t>Стр-во МКЖД</t>
  </si>
  <si>
    <t>56:44:0252001:2178</t>
  </si>
  <si>
    <t>56:44:0000000:38060</t>
  </si>
  <si>
    <t>Стр-во а/д "Обход мкрн Ростоши от Загор.ш. до ул.Ростошинская"</t>
  </si>
  <si>
    <t>56:44:0124001:3297</t>
  </si>
  <si>
    <t>56:44:0124001:4348</t>
  </si>
  <si>
    <t>56:44:0124001:4349</t>
  </si>
  <si>
    <t>56:44:0124001:4362</t>
  </si>
  <si>
    <t>56:44:0444001:189-56/001/2019-2 от 17.04.2019</t>
  </si>
  <si>
    <t>МАУ "Молодежный центр города Оренбурга", ИНН: 5612042006</t>
  </si>
  <si>
    <t>ПБП                          569-р
28.02.2019</t>
  </si>
  <si>
    <t>ПБП                   936-р
10.04.2019</t>
  </si>
  <si>
    <t>56:44:0202001:110-56/001/2019-7 от 07.05.2019</t>
  </si>
  <si>
    <t>56:44:0000000:38044</t>
  </si>
  <si>
    <t>Реконструкция автодороги</t>
  </si>
  <si>
    <t>56:44:1001003:856-56/001/2019-1  от 17.05.2019</t>
  </si>
  <si>
    <t>ПБП                       1030-р
18.04.2019</t>
  </si>
  <si>
    <t>ПБП                      3834-р
20.11.2018</t>
  </si>
  <si>
    <t>56:44:0244001:206</t>
  </si>
  <si>
    <t>56:44:0237006:298</t>
  </si>
  <si>
    <t>Обслуживание автотранспорта</t>
  </si>
  <si>
    <t>56:44:0217001:6</t>
  </si>
  <si>
    <t>56:44:0445008:156</t>
  </si>
  <si>
    <t>56:44:0000000:37304</t>
  </si>
  <si>
    <t>Стр-во а/дор. от ул. Поляничко до ул Бр.Хусаиновых</t>
  </si>
  <si>
    <t>56:44:0701001:2636</t>
  </si>
  <si>
    <t>56:44:0228001:542</t>
  </si>
  <si>
    <t>Подземный гараж-стоянка</t>
  </si>
  <si>
    <t>56:44:0202005:553</t>
  </si>
  <si>
    <t>Благоустройство территории - парк</t>
  </si>
  <si>
    <t>56:44:0000000:38043</t>
  </si>
  <si>
    <t>ЗУ общего пользования - парк им. Гуськова</t>
  </si>
  <si>
    <t>56:44:0218006:35</t>
  </si>
  <si>
    <t xml:space="preserve"> для размещения стадиона</t>
  </si>
  <si>
    <t>56:44:0120003:701</t>
  </si>
  <si>
    <t>56:44:0264002:551</t>
  </si>
  <si>
    <t>56:44:0237002:95-56/001/2019-2  от 10.06.2019</t>
  </si>
  <si>
    <t>56:44:0118001:45-56/001/2019-1 от 25.06.2019</t>
  </si>
  <si>
    <t>ПБП                            3255-р
25.09.2018</t>
  </si>
  <si>
    <t>МБУ "СШ № 5 "Орбита", ИНН: 5609034453</t>
  </si>
  <si>
    <t>56:44:0314001:4069</t>
  </si>
  <si>
    <t>56:44:0120001:31-56/001/2019-2 от 27.06.2019</t>
  </si>
  <si>
    <t>ПБП                         1521-р 19.06.2019</t>
  </si>
  <si>
    <t>МБУ "СШ № 8", ИНН: 5612060407</t>
  </si>
  <si>
    <t>56:44:0219014:9-56/001/2019-2 от 20.06.2019</t>
  </si>
  <si>
    <t>56:44:0202001:8057</t>
  </si>
  <si>
    <t>56:44:0124001:4092-56/001/2019-10  от 09.07.2019</t>
  </si>
  <si>
    <t>ПБП                        1543-р
20.06.2019</t>
  </si>
  <si>
    <t>МБУ "СШ № 10", ИНН: 5609028770</t>
  </si>
  <si>
    <t>56:44:0109003:25</t>
  </si>
  <si>
    <t>ЦТП-20</t>
  </si>
  <si>
    <t>56:44:0224004:381</t>
  </si>
  <si>
    <t>56:44:0224004:381-56/001/2019-1</t>
  </si>
  <si>
    <t>Благоустройство терр.общ.польз.</t>
  </si>
  <si>
    <t>56:44:0207003:2168</t>
  </si>
  <si>
    <t>56:44:0207003:2168-56/001/2019-1</t>
  </si>
  <si>
    <t>56:44:0429007:9</t>
  </si>
  <si>
    <t xml:space="preserve">56:44:0429007:9-56/001/2019-1 </t>
  </si>
  <si>
    <t>56:44:0221004:246</t>
  </si>
  <si>
    <t>56:44:0221004:246-56/001/2019-1</t>
  </si>
  <si>
    <t>МБУ "Спортивная школа № 3", ИНН: 5610064533</t>
  </si>
  <si>
    <t>29.07.2019  56:44:0244001:148-56/001/2019-2</t>
  </si>
  <si>
    <t>2-х эт. МКЖД (ветхий)</t>
  </si>
  <si>
    <t>56:44:1001003:2300</t>
  </si>
  <si>
    <t>Коммунальное хозяйство</t>
  </si>
  <si>
    <t>56:44:0411001:1770</t>
  </si>
  <si>
    <t>Благоустройство территории (Сквер)</t>
  </si>
  <si>
    <t>56:44:0252001:1237</t>
  </si>
  <si>
    <t>56:44:0455004:30</t>
  </si>
  <si>
    <t>3 кв. 1</t>
  </si>
  <si>
    <t>3 кв. 2</t>
  </si>
  <si>
    <t>3 кв. 2а</t>
  </si>
  <si>
    <t>3 кв. 3</t>
  </si>
  <si>
    <t>3 кв. 6</t>
  </si>
  <si>
    <t>3 кв. 7</t>
  </si>
  <si>
    <t>3 кв. 18</t>
  </si>
  <si>
    <t>3 кв.20</t>
  </si>
  <si>
    <t>3 кв. 21</t>
  </si>
  <si>
    <t>39, кв.17</t>
  </si>
  <si>
    <t>39, кв. 8</t>
  </si>
  <si>
    <t>56:44:0446007:142</t>
  </si>
  <si>
    <t>56:44:0207003:2171</t>
  </si>
  <si>
    <t>56:44:0207003:2172</t>
  </si>
  <si>
    <t>56:44:0207003:2173</t>
  </si>
  <si>
    <t>ЦТП № 72</t>
  </si>
  <si>
    <t>Опр. Лен. рай. суда г. Оренбурга oт 18.01.2016</t>
  </si>
  <si>
    <t>Характеристики участка</t>
  </si>
  <si>
    <t xml:space="preserve">Адрес земельного участка </t>
  </si>
  <si>
    <t>Кадастровая стоимость</t>
  </si>
  <si>
    <t>Дата и № возникновения права МС</t>
  </si>
  <si>
    <t>Дата и № прекращения права МС</t>
  </si>
  <si>
    <t>Документ о предостав-лении</t>
  </si>
  <si>
    <t>Дата и № регистрации права</t>
  </si>
  <si>
    <t xml:space="preserve">Сведения об установленных ограничениях </t>
  </si>
  <si>
    <t>Оренбург, ул.  Чкалова, 32а</t>
  </si>
  <si>
    <t>Оренбург,  ул.Советская, 60</t>
  </si>
  <si>
    <t>Оренбург, ул.Просторная, 14/2</t>
  </si>
  <si>
    <t>Оренбург,  ул.Павловская, 62</t>
  </si>
  <si>
    <t>Оренбург, пр.Победы, 24</t>
  </si>
  <si>
    <t xml:space="preserve"> 13.12.2006                        56-56-01/172/2006-090</t>
  </si>
  <si>
    <t xml:space="preserve">12.12.2006                         56-56-01/172/2006-221 </t>
  </si>
  <si>
    <t>Оренбург, ул.Цвилинга/пр. Парковый, 1/2</t>
  </si>
  <si>
    <t>Оренбург, ул.Володарского/ ул.Пролетарская,  19/56</t>
  </si>
  <si>
    <t>Оренбург, ул. Брестская, 1</t>
  </si>
  <si>
    <t>Оренбург, ул.Красина, 43а</t>
  </si>
  <si>
    <t>Оренбург, ул. Дружбы, 7/2</t>
  </si>
  <si>
    <t>Оренбург, ул.Монтажников, 25</t>
  </si>
  <si>
    <t>Оренбург, ул.Юных Ленинцев, 14/1</t>
  </si>
  <si>
    <t>Реестр муниципальной собственности</t>
  </si>
  <si>
    <t xml:space="preserve">            (земельные участки)</t>
  </si>
  <si>
    <t>Оренбург, ул.Новая, 8/2</t>
  </si>
  <si>
    <t>Оренбург, ул.Терешковой, 14</t>
  </si>
  <si>
    <t>Оренбург, ул.Братская, 3/1</t>
  </si>
  <si>
    <t>03.10.2008                           56-56-01/201/2008-187</t>
  </si>
  <si>
    <t>Оренбург, ул.Кирова, 6</t>
  </si>
  <si>
    <t>Оренбург, пр.Парковый, 6а</t>
  </si>
  <si>
    <t>Оренбург, пр.Парковый, 40</t>
  </si>
  <si>
    <t>Оренбург, ул.Монтажников, 14/2</t>
  </si>
  <si>
    <t>Оренбург, ул.Культурная/ ул.Кривцова, 21/-</t>
  </si>
  <si>
    <t>Оренбург, ул.Салмышская, 4/1</t>
  </si>
  <si>
    <t>Оренбург, ЗУ расположен в юго-западной части кадастрового квартала 56:44:0103001</t>
  </si>
  <si>
    <t>Оренбург, ЗУ расположен в юго-западной части кад. кв. 56:44:0103001</t>
  </si>
  <si>
    <t>Оренбург, ЗУ расположен в юго-западной части кад.кв. 56:44:0103001</t>
  </si>
  <si>
    <t>19.11.2007                            56-56-01/169/2007-036</t>
  </si>
  <si>
    <t xml:space="preserve">30.11.2007                            56-56-01/169/2007-102 </t>
  </si>
  <si>
    <t>15.01.2008                             56-56-01/169/2007-333</t>
  </si>
  <si>
    <t>Оренбург, Зауральная роща</t>
  </si>
  <si>
    <t xml:space="preserve"> Оренбург, пр.Гагарина, 56/1</t>
  </si>
  <si>
    <t>Оренбург, ул.Рыбаковская, 23</t>
  </si>
  <si>
    <t>Оренбург, ул.60 лет Октября, 15</t>
  </si>
  <si>
    <t>Оренбург,  ул.Мусы Джалиля, 1/1</t>
  </si>
  <si>
    <t>Оренбург, ул.Рыбаковская, 100</t>
  </si>
  <si>
    <t>Оренбург,  ул.Терешковой, 8</t>
  </si>
  <si>
    <t>Оренбург, ул.Новая, 17/1</t>
  </si>
  <si>
    <r>
      <t xml:space="preserve">Оренбург,  ул.Новая/ Пролетарская, </t>
    </r>
    <r>
      <rPr>
        <b/>
        <sz val="11"/>
        <rFont val="Times New Roman"/>
        <family val="1"/>
        <charset val="204"/>
      </rPr>
      <t>ЗУ  в юго-зап. части кад.кв.</t>
    </r>
  </si>
  <si>
    <t>Оренбург,  ул.Карагандинская, 37а</t>
  </si>
  <si>
    <t xml:space="preserve">Оренбург,  ул.Кишинёвская, 87. Участок  в 2590 м, по направлению на северо-запад </t>
  </si>
  <si>
    <t xml:space="preserve"> Оренбург,  ул.Салмышская, в сев-вост части квартала                 </t>
  </si>
  <si>
    <t>Оренбург,  ул.60лет Октября, 2е</t>
  </si>
  <si>
    <t>Оренбург, Стройгородок,4</t>
  </si>
  <si>
    <t>Оренбург, пр.Победы, 133а</t>
  </si>
  <si>
    <t>10.11.2008                             56-56-01/203/2008-388</t>
  </si>
  <si>
    <t>Оренбург, участок расположен в северо-западной части кад.квартала 56:44:0231007</t>
  </si>
  <si>
    <t>Оренбург, участок расположен в южной части кад. квартала 56:44:0231007</t>
  </si>
  <si>
    <t xml:space="preserve">Оренбург, ул.Советская,  в центр.части кад. квартала </t>
  </si>
  <si>
    <t>08.06.2010                               56-56-01/087/2010-359</t>
  </si>
  <si>
    <t>Размещение 4-х этажного кирпичного строения</t>
  </si>
  <si>
    <t>Оренбург, ул. Луганская, 46</t>
  </si>
  <si>
    <t>Оренбург, ул. Центральная, 17</t>
  </si>
  <si>
    <t>Оренбург, ул. Кирова, 44</t>
  </si>
  <si>
    <t>Оренбург, ул. Волгоградская, 13</t>
  </si>
  <si>
    <t>16.12.2008                            56-56-01/164/2008-323</t>
  </si>
  <si>
    <t>Оренбург, ул. Караван-Сарайская, 9</t>
  </si>
  <si>
    <t>Оренбург, ул. Чернореченская, На земельном участке расположено здание № 44</t>
  </si>
  <si>
    <t>Насосная станция II подъема Ново-Сакмарского водозабора</t>
  </si>
  <si>
    <t xml:space="preserve">г. Оренбург, в северной части кад. квартала 56:44:0101003 </t>
  </si>
  <si>
    <t>г. Оренбург, земельный участок расположен на юго-западной части кадастрового квартала</t>
  </si>
  <si>
    <t>г. Оренбург, земельный участок расположен в западной части кадастрового квартала</t>
  </si>
  <si>
    <t xml:space="preserve"> г. Оренбург, земельный участок расположен на восточной части кадастрового квартала</t>
  </si>
  <si>
    <t xml:space="preserve">г. Оренбург, ЗУ в  северо-западной части кад. квартала </t>
  </si>
  <si>
    <t>г. Оренбург, ул.Яицкая, 61</t>
  </si>
  <si>
    <t>г. Оренбург, ул.Потехина, 41/1</t>
  </si>
  <si>
    <t xml:space="preserve"> г. Оренбург, ул. Гребенская, 277</t>
  </si>
  <si>
    <t>г. Оренбург, земельный участок расположен в центральной части кадастрового квартала 56:44:0406004</t>
  </si>
  <si>
    <t>г. Оренбург, зона отдыха «Дубки» лагерь «Чайка»</t>
  </si>
  <si>
    <t xml:space="preserve"> г. Оренбург, проезд Коммунаров, №14</t>
  </si>
  <si>
    <t xml:space="preserve">Размещение одноэтажной канализа-ционной насосной станции  </t>
  </si>
  <si>
    <t>Размещение одноэтажных канализационных насосных ст., одноэтажной трансформаторной подстанции</t>
  </si>
  <si>
    <t>г. Оренбург, ул. Новая. На земельном участке расположено здание поликлинники, №12/4</t>
  </si>
  <si>
    <t>г. Оренбург, "Дубки-Сокол"</t>
  </si>
  <si>
    <t xml:space="preserve"> г. Оренбург, ул. Нахимова. №54</t>
  </si>
  <si>
    <t xml:space="preserve"> г. Оренбург, ул. Джангильдина, №15/1</t>
  </si>
  <si>
    <t>г. Оренбург, ул. Джангильдина, №11/1</t>
  </si>
  <si>
    <t>Для размещения одноэтажной канализационной насосной станции, одноэтажного машинного отделения</t>
  </si>
  <si>
    <t>Одноэтажная канализационная насосная станция «Кушкуль-1»</t>
  </si>
  <si>
    <t xml:space="preserve"> г. Оренбург, ул. Шарлыкское шоссе, 28/1</t>
  </si>
  <si>
    <t xml:space="preserve">  г. Оренбург,  «Дубки-2»</t>
  </si>
  <si>
    <t xml:space="preserve">Для размещения  трехэтажной канализаци-онной насосной станции, одноэтажного склада, шиберная, одноэтажной трансформаторной подстанции 
</t>
  </si>
  <si>
    <t>Для размещения  одноэтажной КНС, машинным залом в уровне подвала</t>
  </si>
  <si>
    <t>г. Оренбург, ул. Лабужского, 1/2</t>
  </si>
  <si>
    <t>г. Оренбург,  «Дубки-Геолог»</t>
  </si>
  <si>
    <t>г. Оренбург, ул. Кима, 1а</t>
  </si>
  <si>
    <t>Для размещения одноэтажного здания-повысительной станции «Промышленная»</t>
  </si>
  <si>
    <t>Для размещения одноэтажной канализаци-онной насосной станции с подвалом</t>
  </si>
  <si>
    <t>Одноэтажная канализационная насосной станция с подвалом</t>
  </si>
  <si>
    <t xml:space="preserve">Одноэтажное здание канализационной насосной станции </t>
  </si>
  <si>
    <t xml:space="preserve"> г. Оренбург, Шарлыкское шоссе.№ 32</t>
  </si>
  <si>
    <t>г. Оренбург, ул. Юркина,  №3/1</t>
  </si>
  <si>
    <t xml:space="preserve"> г. Оренбург, ул. Лазурная, № 2/1</t>
  </si>
  <si>
    <t>г. Оренбург, ул. 60 лет Октября, 23/1</t>
  </si>
  <si>
    <t>г. Оренбург, ул. Промышленная, 10</t>
  </si>
  <si>
    <t>Для размещения одноэтажного здания - повысительной станции "23 мкр."</t>
  </si>
  <si>
    <t>Для размещения  одноэтажного здания-повысительной станции «Ялтинская-51»</t>
  </si>
  <si>
    <t>Для размещения одноэтажной канализа-ционной насосной станции с подвалом</t>
  </si>
  <si>
    <t>Центр детского Творчества Дзержинского района</t>
  </si>
  <si>
    <t>Размещение объектов рекреациионного назначения - парка им. 50 лет СССР</t>
  </si>
  <si>
    <t>г. Оренбург, ул. Ялтинская,  № 51 "А"</t>
  </si>
  <si>
    <t>г. Оренбург, ул. Донгузская,  №96/1</t>
  </si>
  <si>
    <t>г. Оренбург, ул. Космическая, дом № 5</t>
  </si>
  <si>
    <t>г. Оренбург, ул. Дзержинского/ Брестская/ Театральная</t>
  </si>
  <si>
    <t>г. Оренбург, с/т «Пчелка», уч.4046</t>
  </si>
  <si>
    <t xml:space="preserve"> г. Оренбург, ул. Чкалова, № 70/1</t>
  </si>
  <si>
    <t>Для размещения канализационной насосной станции</t>
  </si>
  <si>
    <t>г. Оренбург, Нежинское шоссе, 6/1</t>
  </si>
  <si>
    <t>г. Оренбург, ул. Краснознаменная, 34</t>
  </si>
  <si>
    <t>г. Оренбург, ул. Центральная</t>
  </si>
  <si>
    <t>Кладбище п. им.Куйбышева.</t>
  </si>
  <si>
    <t>Для размещения  канализационной насосной станции</t>
  </si>
  <si>
    <t>Земли для размещения стадиона «Нефтяник»</t>
  </si>
  <si>
    <t xml:space="preserve">Земли  под размещение зданий гимназии №5 </t>
  </si>
  <si>
    <t>15.10.2010                            56-56-01/236/2010-113</t>
  </si>
  <si>
    <t>МБУДОд ЦДТ Промышленного района</t>
  </si>
  <si>
    <t>. Оренбург, п. им. Куйбышева, ул. Овощеводческая,  № 1</t>
  </si>
  <si>
    <t>г Оренбург, ул Заводская.  №3</t>
  </si>
  <si>
    <t xml:space="preserve"> г. Оренбург, ул. Чкалова, 24/1</t>
  </si>
  <si>
    <t>г. Оренбург, ул. Магнитогорская.  № 80</t>
  </si>
  <si>
    <t xml:space="preserve">Для размещения  канализационной насосной станции </t>
  </si>
  <si>
    <t>г. Оренбург, п. им. Куйбышева, ул. Дачная</t>
  </si>
  <si>
    <t xml:space="preserve">29.11.2010                       56-56-01/293/2010-042 </t>
  </si>
  <si>
    <r>
      <t>13.12.2010                             56-56-01/293/2010-200</t>
    </r>
    <r>
      <rPr>
        <sz val="11"/>
        <rFont val="Calibri"/>
        <family val="2"/>
        <charset val="204"/>
      </rPr>
      <t xml:space="preserve">           </t>
    </r>
  </si>
  <si>
    <t>г. Оренбург, ул. Брыкина, № 4</t>
  </si>
  <si>
    <t>г. Оренбург, проспект Парковый,ЗУ в юго-западной части кадастрового квартала 56:44:0219001</t>
  </si>
  <si>
    <t>г. Оренбург, ул. Волгоградская, 8</t>
  </si>
  <si>
    <t>г. Оренбург, ул. Чернореченская. ЗУ в юго-восточной части кадастрового квартала 56:44:0453002.</t>
  </si>
  <si>
    <t xml:space="preserve"> г. Оренбург, ул. Гастелло, дом № 19</t>
  </si>
  <si>
    <t>г. Оренбург, ул. Всесоюзная, дом №14/3</t>
  </si>
  <si>
    <t xml:space="preserve"> г. Оренбург, ул. Новая; на земельном участке расположено здание №10/5</t>
  </si>
  <si>
    <t>г. Оренбург, с/т "Рассвет", уч. 14</t>
  </si>
  <si>
    <t>г. Оренбург, ул. Инструментальная, №5</t>
  </si>
  <si>
    <t>10.03.2011                              56-56-01/044/2011-367</t>
  </si>
  <si>
    <t xml:space="preserve"> г. Оренбург, с Городище, ул Октябрьская, дом № 12</t>
  </si>
  <si>
    <t>г. Оренбург, с. Городище, ул. Больничная, , № 6</t>
  </si>
  <si>
    <t xml:space="preserve"> г. Оренбург, ул. Кольцевая, дом № 31</t>
  </si>
  <si>
    <t xml:space="preserve"> г. Оренбург, ул. Родимцева, №5/1</t>
  </si>
  <si>
    <t xml:space="preserve">Для размещения объектов образования – ДС № 157 </t>
  </si>
  <si>
    <t>Размещение объекта образования  ДС № 156</t>
  </si>
  <si>
    <t xml:space="preserve"> г. Оренбург, ул. Ноябрьская, дом № 60</t>
  </si>
  <si>
    <t xml:space="preserve"> г. Оренбург, ул. Мебельная, 32</t>
  </si>
  <si>
    <t>г. Оренбург, ул. Курочкина, № 2</t>
  </si>
  <si>
    <t>Размещение муниципального учреждения «Центр внешколь-ной работы «Подросток»</t>
  </si>
  <si>
    <t>г. Оренбург, ЗУ находится в 130м. по направлению на северо-востокот ориентира ул. Желябова,23</t>
  </si>
  <si>
    <t xml:space="preserve"> г. Оренбург, с/т "Строитель", уч.84</t>
  </si>
  <si>
    <t>ул. Парижской Коммуны, На земельном участке расположен ветхий двухэтажный жилой дом литер АА3 №53</t>
  </si>
  <si>
    <t xml:space="preserve"> г. Оренбург, пр. Дзержинского, на земельном участке расположено строение №17/1</t>
  </si>
  <si>
    <t>Размещение производственных строений ЦТП № 2</t>
  </si>
  <si>
    <t>г. Оренбург, ул. Джангильдина, на земельном участке расположено строение №18</t>
  </si>
  <si>
    <t>г. Оренбург, ул. Брестская, на земельном участке расположено строение № 16/1</t>
  </si>
  <si>
    <t>г. Оренбург, ул. Володарского, на земельном участке расположено строение №16/1</t>
  </si>
  <si>
    <t>г. Оренбург, ул. Дружбы; на земельном участке расположено здание №14/1</t>
  </si>
  <si>
    <t>Для размещения объ-ектов образования МДОУ «Детский сад № 6»</t>
  </si>
  <si>
    <t xml:space="preserve">Общежитие: Общая долевая собственность 86/100 от 2253  кв.м. </t>
  </si>
  <si>
    <t>г. Оренбург, проезд Коммунаров, №6</t>
  </si>
  <si>
    <t>г. Оренбург, с/т «Дачник», уч.5</t>
  </si>
  <si>
    <t>г. Оренбург, с/т «Орбита», уч.170</t>
  </si>
  <si>
    <t xml:space="preserve"> ЦТП № 8 </t>
  </si>
  <si>
    <t xml:space="preserve"> ЦТП № 75</t>
  </si>
  <si>
    <t xml:space="preserve"> ЦТП № 86</t>
  </si>
  <si>
    <t>ЦТП № 69</t>
  </si>
  <si>
    <t>ЦТП № 24</t>
  </si>
  <si>
    <t>14.06.2011                             56-56-01/132/2011-306</t>
  </si>
  <si>
    <t>14.06.2011                                56-56-01/132/2011-311</t>
  </si>
  <si>
    <t>г. Оренбург, ул. Конституции СССР, на земельном участке расположено строение № 23/1</t>
  </si>
  <si>
    <t>обл., г. Оренбург, пер. Каширина, на земельном участке расположено строение № 5</t>
  </si>
  <si>
    <t xml:space="preserve"> г. Оренбург, пр. Гагарина, на земельном участке расположено строение № 47</t>
  </si>
  <si>
    <t xml:space="preserve">г. Оренбург, ул. Чкалова, №27/1, на земельном участке расположено строение №1,2                </t>
  </si>
  <si>
    <t xml:space="preserve"> г Оренбург, ул Просторная, на земельном участке расположено строение №10/2</t>
  </si>
  <si>
    <t xml:space="preserve"> ЦТП № 32</t>
  </si>
  <si>
    <t xml:space="preserve"> ЦТП № 1</t>
  </si>
  <si>
    <t xml:space="preserve"> ЦТП № 7</t>
  </si>
  <si>
    <t>г Оренбург, пр Гагарина,на земельном участке расположено строение №37/1</t>
  </si>
  <si>
    <t xml:space="preserve"> г Оренбург, ул Театральная, на земельном участке расположено строение № 9а</t>
  </si>
  <si>
    <t>г. Оренбург, ул. Волгоградская, на земельном участке расположено строение № 4</t>
  </si>
  <si>
    <t>г. Оренбург, ул.Советская, ЗУ в центр. части кад. кв. (Сквер у дома Советов)</t>
  </si>
  <si>
    <t xml:space="preserve"> г. Оренбург, с/т ЮЖНЫЙ УРАЛ, уч.38</t>
  </si>
  <si>
    <t xml:space="preserve"> ЦТП № 90</t>
  </si>
  <si>
    <t xml:space="preserve"> ЦТП № 67</t>
  </si>
  <si>
    <t xml:space="preserve"> ЦТП № 70</t>
  </si>
  <si>
    <t xml:space="preserve"> ЦТП № 31</t>
  </si>
  <si>
    <t xml:space="preserve"> ЦТП № 33</t>
  </si>
  <si>
    <t>ЦТП № 74</t>
  </si>
  <si>
    <t xml:space="preserve"> ЦТП № 34</t>
  </si>
  <si>
    <t>г. Оренбург, ул. Березка, на земельном участке расположено строение № 2/1</t>
  </si>
  <si>
    <t>г. Оренбург, ул. Чкалова, № 26/1 на земельном участке расположено строение № 2</t>
  </si>
  <si>
    <t>г. Оренбург, ул. Чкалова, на земельном участке расположено строение № 33/1</t>
  </si>
  <si>
    <t xml:space="preserve"> г. Оренбург, пр. Газовиков, на земельном участке расположено строение № 26</t>
  </si>
  <si>
    <t>г Оренбург, пр. Гагарина, на земельном участке расположено строение № 31/1</t>
  </si>
  <si>
    <t>г Оренбург, пр. Гагарина, 35</t>
  </si>
  <si>
    <t>21.06.2011                             56-56-01/132/2011-395</t>
  </si>
  <si>
    <t xml:space="preserve"> г Оренбург, ул Луговая, на земельном участке расположено строение №84</t>
  </si>
  <si>
    <t>ЗУ для размещения одноэтажной КНС «Станказавод»</t>
  </si>
  <si>
    <t>Для размещения  повысительной станции «Лесозащитная», одноэтажного здания - караульное помещение</t>
  </si>
  <si>
    <t>Для размещения  повысительной станции «Карагандинская».</t>
  </si>
  <si>
    <t>05.07.2011                                 56-56-01/134/2011-149</t>
  </si>
  <si>
    <t>г Оренбург, Подмаячный поселок, 10 квартал,  № 1/1</t>
  </si>
  <si>
    <t xml:space="preserve"> г. Оренбург, ул. Лесозащитная. № 9</t>
  </si>
  <si>
    <t>г. Оренбург, ул. Карагандинская. № 104а</t>
  </si>
  <si>
    <t xml:space="preserve">29.07.2011                               56-56-01/132/2011-393 </t>
  </si>
  <si>
    <t xml:space="preserve">Предназначенные для размещения водозабора </t>
  </si>
  <si>
    <t>г. Оренбург, ул. Караваева Роща, №2б</t>
  </si>
  <si>
    <t>г. Оренбург, ул. Орджоникидзе, на земельном участке расположено строение № 85</t>
  </si>
  <si>
    <t>ЦТП № 53</t>
  </si>
  <si>
    <t>г. Оренбург, п Нижнесакмарский. На земельном участке расположен водозабор</t>
  </si>
  <si>
    <t xml:space="preserve"> ЦТП № 114</t>
  </si>
  <si>
    <t xml:space="preserve">Размещение водозабора </t>
  </si>
  <si>
    <t>Размещение водозабора</t>
  </si>
  <si>
    <t xml:space="preserve">Для размещения производственных и административных зданий, строений, сооружений коммунального хозяйства </t>
  </si>
  <si>
    <t xml:space="preserve"> г. Оренбург, пр. Гагарина, на земельном участке расположено строение № 58/1</t>
  </si>
  <si>
    <t xml:space="preserve"> г Оренбург, п им. Куйбышева. На земельном участке расположен водозабор</t>
  </si>
  <si>
    <t>г Оренбург, п Бердянка, На земельном участке расположен водозабор</t>
  </si>
  <si>
    <t>г. Оренбург, п. Берды, На земельном участке расположен водозабор</t>
  </si>
  <si>
    <t xml:space="preserve"> г. Оренбург, с/т «Мир», уч.55</t>
  </si>
  <si>
    <t>г Оренбург, ул Потехина. На земельном участке расположены производственные и административные здания, строения, сооружения №41</t>
  </si>
  <si>
    <t xml:space="preserve"> г. Оренбург, Привокзальная площадь, №1б</t>
  </si>
  <si>
    <t xml:space="preserve">Размещение торговых павильонов №№ 1-18  </t>
  </si>
  <si>
    <t xml:space="preserve">30.08.2011                                 56-56-01/184/2011-226 </t>
  </si>
  <si>
    <t>11.07.20111                             56-56-01/044/2011-438</t>
  </si>
  <si>
    <t>20.06.2011                             56-56-01/132/2011-400</t>
  </si>
  <si>
    <t>20.06.2011                              56-56-01/132/2011-403</t>
  </si>
  <si>
    <t>14.06.2011                            56-56-01/132/2011-304</t>
  </si>
  <si>
    <t>14.06.2011                            56-56-01/132/2011-313</t>
  </si>
  <si>
    <t>14.06.2011                             56-56-01/132/2011-303</t>
  </si>
  <si>
    <t>31.01.2011                                 56-56-01/044/2011-116</t>
  </si>
  <si>
    <t>03.12.2010                              56-56-01/236/2010-270</t>
  </si>
  <si>
    <t>14.09.2010                               56-56-01/046/2010-168</t>
  </si>
  <si>
    <t>25.05.2010                            56-56-01/138/2010-150</t>
  </si>
  <si>
    <t>Размещение ПС «сквер им. Шевченко»</t>
  </si>
  <si>
    <t>Размещение одно-двух-этажной КНС, одноэтажной трансформаторной подстанции</t>
  </si>
  <si>
    <t xml:space="preserve"> г. Оренбург, ул. Шевченко, ЗУ в центральной части кадастрового квартала 56:44:0405001</t>
  </si>
  <si>
    <t xml:space="preserve">26.09.2011                            56-56-01/049/2011-216 </t>
  </si>
  <si>
    <t>г. Оренбург, ул. Илекская, дом № 1 а</t>
  </si>
  <si>
    <t>10.10.2011                            56-56-01/184/2011-349</t>
  </si>
  <si>
    <t xml:space="preserve"> г. Оренбург, ул. Потехина, 41/1. На земельном участке расположен Южно-Уральский водозабор</t>
  </si>
  <si>
    <t>Размещение Юж.-Уральского водозабора</t>
  </si>
  <si>
    <t>г. Оренбург, ул. Цвиллинга. На земельном участке расположено административное здание литер В, №14</t>
  </si>
  <si>
    <t>Размещением админ. здания УАГ</t>
  </si>
  <si>
    <t>г. Оренбург, ул. Володарского. На земельном участке расположено здание (ясли-сад) литер Е, № 3</t>
  </si>
  <si>
    <t>г. Оренбург, проезд Светлый. На земельном участке расположены: одно-двухэтажное канцелярское здание с подвалом под частью строения литер АА1А2, одноэтажное здание склада литер Б; № 10</t>
  </si>
  <si>
    <t>Размещение ЦТП «Авиагородок»</t>
  </si>
  <si>
    <t>г.Оренбург, ул. Авиационная, - ЦТП «Авиагородок» литер ВВ1 №2</t>
  </si>
  <si>
    <r>
      <t xml:space="preserve">г. Оренбург, мкрн «поселок Ростоши», ул.Газпромовская. </t>
    </r>
    <r>
      <rPr>
        <sz val="11"/>
        <color indexed="10"/>
        <rFont val="Times New Roman"/>
        <family val="1"/>
        <charset val="204"/>
      </rPr>
      <t xml:space="preserve">(была Прибалтийская) </t>
    </r>
  </si>
  <si>
    <t>г. Оренбург, на ЗУ  расположена одноцепная ВЛ-110 кВ «Степная-Ростоши»,: сооружение, протяженностью 12261 м. инв. № 53:401:002:000812390, лит. Л-18-1211</t>
  </si>
  <si>
    <t>г. Оренбург, земельный участок расположен в северо-западной части кадастрового квартала</t>
  </si>
  <si>
    <t>г Оренбург, земельный участок расположен в северо-западной части кадастрового квартала</t>
  </si>
  <si>
    <t>г Оренбург, на земельном участке расположен кабель линии электропередач 10 кВ для энергоснабжения 19 мкр. СВЖР</t>
  </si>
  <si>
    <t>Для строительства индивидуального жилого дома</t>
  </si>
  <si>
    <t xml:space="preserve"> г. Оренбург, пр. Братьев Коростелевых, земельный участок расположен в северо-восточной части кадастрового квартала 56:44:0341002</t>
  </si>
  <si>
    <t xml:space="preserve">Строительство многоквартирного жилого дома                                       </t>
  </si>
  <si>
    <t xml:space="preserve"> г. Оренбург, ул. Железнодорожная, ЗУ в центральной части кадастрового квартала 56:44:0442004</t>
  </si>
  <si>
    <t>Оренбургская обл., Сакмарский р-н, с.Татарская Каргала. ул.Степная, д.№4 - 4,5 км. на юго-запад</t>
  </si>
  <si>
    <t>г. Оренбург, ул. Орская, 180</t>
  </si>
  <si>
    <t xml:space="preserve"> г. Оренбург, пр.Братьев Коростелевых, земельный участок расположен в северо-восточной части кадастрового квартала 56:44:0309007</t>
  </si>
  <si>
    <t xml:space="preserve"> г. Оренбург, ул. Салмышская, №12/1</t>
  </si>
  <si>
    <t xml:space="preserve"> г. Оренбург, ул. Народная, дом № 18/1</t>
  </si>
  <si>
    <t>Для размещения объектов образования и науки - ДС № 101</t>
  </si>
  <si>
    <t xml:space="preserve">Земли учреждений и организаций народного образования ДС-№ 92 </t>
  </si>
  <si>
    <t>г. Оренбург, ул. Театральная, № 29</t>
  </si>
  <si>
    <t>Размещение детского сада № 114</t>
  </si>
  <si>
    <t>Размещение дошкольного образовательного учреждения-ДС</t>
  </si>
  <si>
    <t>г. Оренбург, ул. Пролетарская, №257а</t>
  </si>
  <si>
    <t>г. Оренбург, ул. Просвещения.На земельном участке расположено здание школы №4</t>
  </si>
  <si>
    <t>г. Оренбург, ул. Конституции СССР, № 7/1</t>
  </si>
  <si>
    <t>г. Оренбург, Дубки, с.т "Бургаз", участок №259</t>
  </si>
  <si>
    <t>02.04.2012                            56-56-01/074/2012-191</t>
  </si>
  <si>
    <t>г. Оренбург, с/о «Пенсионеров», №461</t>
  </si>
  <si>
    <t xml:space="preserve"> г. Оренбург, с/о «Пенсионеров», №709а</t>
  </si>
  <si>
    <t>г. Оренбург, с/о «Пенсионеров», № 914</t>
  </si>
  <si>
    <t>г. Оренбург, с/о «Пенсионеров», №832</t>
  </si>
  <si>
    <t xml:space="preserve"> г. Оренбург, ул. Братьев Башиловых, дом №2</t>
  </si>
  <si>
    <t xml:space="preserve">Размещение объектов образования Детский сад № 188 </t>
  </si>
  <si>
    <t xml:space="preserve"> г. Оренбург, пр-кт Дзержинского, №28/1</t>
  </si>
  <si>
    <t>г. Оренбург, пер. Хозяйственный/ул. Чичерина, ЗУ в северной части кадастрового квартала 56:44:0443007</t>
  </si>
  <si>
    <t>Для размещения административных зданий</t>
  </si>
  <si>
    <t xml:space="preserve"> г.Оренбург,снт "Яшма", ул.Центральная, земельный участок № 2706</t>
  </si>
  <si>
    <t>10.05.2012                           56-56-01/122/2012-059</t>
  </si>
  <si>
    <t>11.05.2012                           56-56-01/122/2012-062</t>
  </si>
  <si>
    <t xml:space="preserve"> г. Оренбург, ул. Химическая, дом № 15</t>
  </si>
  <si>
    <t>г.Оренбург, пос. Ростоши, ул. Вечерняя. На ЗУ: трехэтажное кирпичное строение с подвалом литер ЕЕ1Е2, одноэтажное здание хозблока литер ГГ1, № 6</t>
  </si>
  <si>
    <t>г. Оренбург, п. Самородово, ул. Чкалова, №34</t>
  </si>
  <si>
    <t xml:space="preserve">Размещение учреждений и организаций народного образования </t>
  </si>
  <si>
    <t>г.Оренбург, ул. Просторная. На ЗУ здание школы, № 14/1</t>
  </si>
  <si>
    <t xml:space="preserve"> г. Оренбург, ул. Волгоградская, № 10/1</t>
  </si>
  <si>
    <t>ПБП -                     30.05.2012 №2477-р</t>
  </si>
  <si>
    <t>ПБП                       № 5042-р 04.10.2013</t>
  </si>
  <si>
    <t>ПБП -                       30.10.2012         № 5161-р</t>
  </si>
  <si>
    <t xml:space="preserve">ПБП -                       30.07.2012 №3580-р </t>
  </si>
  <si>
    <t>ПБП -                         30.07.2012 №3580-р</t>
  </si>
  <si>
    <t xml:space="preserve"> «СОШ  № 61 им. А.И. Морозова»  </t>
  </si>
  <si>
    <t>г. Оренбург, ул. Всесоюзная, № 5/1</t>
  </si>
  <si>
    <t>г. Оренбург, ул. Культурная, № 1а</t>
  </si>
  <si>
    <t>г. Оренбург, пр-кт Дзержинского, № 26/4</t>
  </si>
  <si>
    <t>г. Оренбург, ул. Химическая, дом № 7</t>
  </si>
  <si>
    <t xml:space="preserve"> г. Оренбург, ул. Новая, дом № 25/2</t>
  </si>
  <si>
    <t>28.05.2012                           56-56-01/122/2012-443</t>
  </si>
  <si>
    <t>31.05.2012                           56-56-01/150/2012-106</t>
  </si>
  <si>
    <t xml:space="preserve"> г. Оренбург, ул. Салавата Юлаева, № 62</t>
  </si>
  <si>
    <t>г. Оренбург, ул. Пролетарская/ ул. Григорьевская, дом №99/60</t>
  </si>
  <si>
    <t xml:space="preserve"> г. Оренбург, п. им Куйбышева, ул. Комарова. На земельном участке расположен детский сад № 5</t>
  </si>
  <si>
    <t>г. Оренбург, ул. Промышленная, №10/1</t>
  </si>
  <si>
    <t>г. Оренбург, ул. Монтажников, дом № 18/1</t>
  </si>
  <si>
    <t>Для размещения объектов образования и науки    ДС №134</t>
  </si>
  <si>
    <t>ПБП -                         16.08.2012 №3973-р</t>
  </si>
  <si>
    <t>ПБП -                      24.07.2012 №3532-р</t>
  </si>
  <si>
    <t>ПБП -                            10.07.2012 №3221-р</t>
  </si>
  <si>
    <t>ПБП -                        17.08.2012 № 4061-р</t>
  </si>
  <si>
    <t>ПБП -                       07.08.2012 №3795-р</t>
  </si>
  <si>
    <t xml:space="preserve">09.06.2012                           56-56-01/150/2012-219 </t>
  </si>
  <si>
    <t>Для размещения объектов образования - ДС № 108</t>
  </si>
  <si>
    <t>г. Оренбург, ул.Заводская, 1</t>
  </si>
  <si>
    <t xml:space="preserve"> г. Оренбург, ул. Сергея Лазо, 9</t>
  </si>
  <si>
    <t>г. Оренбург, пр. Парковый, 9а</t>
  </si>
  <si>
    <t>г. Оренбург, пр. Победы, 154/1</t>
  </si>
  <si>
    <t>19.06.2012                           56-56-01/150/2012-284</t>
  </si>
  <si>
    <t xml:space="preserve">14.06.2012                           56-56-01/026/2012-230 </t>
  </si>
  <si>
    <t xml:space="preserve">20.06.2012                             56-56-01/150/2012-282 </t>
  </si>
  <si>
    <t xml:space="preserve">25.06.2012                              56-56-01/150/2012-326  </t>
  </si>
  <si>
    <t xml:space="preserve"> г. Оренбург, ул.  Туркестанская, 15а</t>
  </si>
  <si>
    <t xml:space="preserve"> г. Оренбург, ул.  Дружбы, 13/1</t>
  </si>
  <si>
    <t xml:space="preserve">  г. Оренбург, ул. Сергея Лазо, 8/2</t>
  </si>
  <si>
    <t xml:space="preserve"> г. Оренбург, ул. Челюскинцев, 17</t>
  </si>
  <si>
    <t xml:space="preserve">25.06.2012                             56-56-01/150/2012-329 </t>
  </si>
  <si>
    <t>26.06.2012                             56-56-01/150/2012-328</t>
  </si>
  <si>
    <t>28.06.2012                                56-56-01/150/2012-415</t>
  </si>
  <si>
    <t>г. Оренбург, ул. Томилинская, № 240 а</t>
  </si>
  <si>
    <t xml:space="preserve"> г. Оренбург, ул. Центральная, №21А</t>
  </si>
  <si>
    <t>г. Оренбург, ул. Чкалова, № 70 а</t>
  </si>
  <si>
    <t>г. Оренбург, пр-кт Гагарина, дом № 41/4</t>
  </si>
  <si>
    <t>02.07.2012                           56-56-01/150/2012-440</t>
  </si>
  <si>
    <t xml:space="preserve"> г. Оренбург, ул. Карагандинская, № 104/3</t>
  </si>
  <si>
    <t xml:space="preserve"> г. Оренбург, ул. Томилинская, дом № 243</t>
  </si>
  <si>
    <t xml:space="preserve"> г. Оренбург, ул. Даля, №5а</t>
  </si>
  <si>
    <t xml:space="preserve"> г. Оренбург, ул. Карагандинская, № 106/1</t>
  </si>
  <si>
    <t>г. Оренбург, ул. Туркестанская, № 6-А</t>
  </si>
  <si>
    <t xml:space="preserve">02.07.2012                            56-56-01/150/2012-438 </t>
  </si>
  <si>
    <t>02.07.2012                             56-56-01/150/2012-414</t>
  </si>
  <si>
    <t xml:space="preserve"> г. Оренбург, ул. Ткачева, дом № 18</t>
  </si>
  <si>
    <t xml:space="preserve"> г. Оренбург, пр-кт Гагарина, 48а</t>
  </si>
  <si>
    <t>г. Оренбург, ул. Туркестанская, № 55а</t>
  </si>
  <si>
    <t xml:space="preserve"> г. Оренбург, ул. Салмышская, № 28/1</t>
  </si>
  <si>
    <t>г. Оренбург, ул. Карагандинская, №90а</t>
  </si>
  <si>
    <t xml:space="preserve">09.07.2012                           56-56-01/182/2012-013 </t>
  </si>
  <si>
    <t xml:space="preserve">09.07.2012                           56-56-01/182/2012-016 </t>
  </si>
  <si>
    <t xml:space="preserve">10.07.2012                           56-56-01/182/2012-015 </t>
  </si>
  <si>
    <t xml:space="preserve"> г. Оренбург, ул. Шевченко, дом № 32</t>
  </si>
  <si>
    <t xml:space="preserve"> г. Оренбург, ул. Сухарева, дом № 84</t>
  </si>
  <si>
    <t>г. Оренбург, пр-кт Гагарина, дом № 49а</t>
  </si>
  <si>
    <t>г. Оренбург, ул. Туркестанская, дом № 25/2</t>
  </si>
  <si>
    <t>г Оренбург, с Краснохолм, ул Дзержинского/ул Чкалова, дом 25/41</t>
  </si>
  <si>
    <t xml:space="preserve"> г. Оренбург, ул. Туркестанская, 15а</t>
  </si>
  <si>
    <t xml:space="preserve"> г. Оренбург, ул. Павлика Морозова, № 21в</t>
  </si>
  <si>
    <t xml:space="preserve"> г. Оренбург, ул. Гусева, дом № 16</t>
  </si>
  <si>
    <t xml:space="preserve"> г. Оренбург, пр. Гагарина, дом № 23/4</t>
  </si>
  <si>
    <t xml:space="preserve">23.07.2012                           56-56-01/182/2012-182 </t>
  </si>
  <si>
    <t>23.07.2012                            56-56-01/182/2012-186</t>
  </si>
  <si>
    <t>г. Оренбург, ул. Беляевская, № 47 а</t>
  </si>
  <si>
    <t>г. Оренбург, пр. Гагарина, №12в</t>
  </si>
  <si>
    <t xml:space="preserve"> г. Оренбург, ул. Брестская, № 30/1</t>
  </si>
  <si>
    <t xml:space="preserve"> г. Оренбург, ул. Просторная, №10/3</t>
  </si>
  <si>
    <t xml:space="preserve"> 31.07.2012                           56-56-01/182/2012-266</t>
  </si>
  <si>
    <t>г Оренбург, ул. Чкалова, дом № 55а</t>
  </si>
  <si>
    <t>г. Оренбург, мкрн "Зона отдыха "Дубки", ЗУ в западной части квартала 56:44:0238001</t>
  </si>
  <si>
    <t>г. Оренбург, ул. Беляевская, №55а</t>
  </si>
  <si>
    <t>г. г.Оренбург, ул. Центральная, № 20а</t>
  </si>
  <si>
    <t>г. Оренбург, ул. Потехина, дом № 41</t>
  </si>
  <si>
    <t xml:space="preserve"> 03.08.2012                           56-56-01/182/2012-299</t>
  </si>
  <si>
    <t xml:space="preserve">03.08.2012                              56-56-01/182/2012-303 </t>
  </si>
  <si>
    <t xml:space="preserve">06.08.2012                            56-56-01/182/2012-304 </t>
  </si>
  <si>
    <t xml:space="preserve"> 07.08.2012                             56-56-01/182/2012-301 </t>
  </si>
  <si>
    <t>г. Оренбург, пер. Квартальный, дом № 2</t>
  </si>
  <si>
    <t>г. Оренбург, пр-кт Гагарина, № 56а</t>
  </si>
  <si>
    <t>г. Оренбург, проезд Промысловый, № 11</t>
  </si>
  <si>
    <t xml:space="preserve"> г. Оренбург, пр-кт Гагарина, дом №42/2</t>
  </si>
  <si>
    <t xml:space="preserve"> г. Оренбург, ул. Гусева, дом № 16а</t>
  </si>
  <si>
    <t xml:space="preserve"> 07.08.2012                             56-56-01/182/2012-300 </t>
  </si>
  <si>
    <t xml:space="preserve"> 13.08.2012                            56-56-01/217/2012-019 </t>
  </si>
  <si>
    <t xml:space="preserve"> 13.08.2012                             56-56-01/217/2012-017 </t>
  </si>
  <si>
    <t xml:space="preserve">13.08.2012                                   56-56-01/217/2012-018 </t>
  </si>
  <si>
    <t>г. Оренбург, ул. Чкалова, №34а</t>
  </si>
  <si>
    <t xml:space="preserve"> г. Оренбург, ул. Курача.№ 24</t>
  </si>
  <si>
    <t>г. Оренбург, ул. Челюскинцев. здание спортзала с подвалом литер Е6Е7Е8, №17</t>
  </si>
  <si>
    <t>г. Оренбург, ул. Ташкентская, ЗУ в северной части кадастрового квартала 56:44:0430002</t>
  </si>
  <si>
    <t xml:space="preserve">24.08.2012                            56-56-01/182/2012-360 </t>
  </si>
  <si>
    <t xml:space="preserve"> 27.08.2012                              56-56-01/182/2012-356 </t>
  </si>
  <si>
    <t xml:space="preserve"> 27.08.2012                             56-56-01/182/2012-355</t>
  </si>
  <si>
    <t xml:space="preserve"> 31.08.2012                            56-56-01/182/2012-402 </t>
  </si>
  <si>
    <t xml:space="preserve"> г. Оренбург, ул. Сухарева, 151</t>
  </si>
  <si>
    <t xml:space="preserve"> г. Оренбург, пер. Гугучкинский, ЗУ в северо-восточной части кадастрового квартала 56:44:0230009</t>
  </si>
  <si>
    <t xml:space="preserve"> г. Оренбург, ул. Челюскинцев, дом №17</t>
  </si>
  <si>
    <t>г. Оренбург, ул. Литейная, дом №16а</t>
  </si>
  <si>
    <t>Двухэтажное  здание начальной школы-детского сада № 8</t>
  </si>
  <si>
    <t xml:space="preserve"> 31.08.2012                             56-56-01/182/2012-399 </t>
  </si>
  <si>
    <t xml:space="preserve"> 30.08.2012                           56-56-01/182/2012-400</t>
  </si>
  <si>
    <t xml:space="preserve"> 17.09.2012                               56-56-01/294/2012-058 </t>
  </si>
  <si>
    <t xml:space="preserve">  24.09.2012                          56-56-01/306/2012-018 </t>
  </si>
  <si>
    <t>г. Оренбург, ул. Мусы Джалиля, №43а</t>
  </si>
  <si>
    <t>г. Оренбург, ул. Салмышская. Двухэтажное с подвалом здание начальной школы-детского сада № 8 литер Е, № 46/1</t>
  </si>
  <si>
    <t xml:space="preserve"> г. Оренбург, ул. Ноябрьская, дом №41</t>
  </si>
  <si>
    <t xml:space="preserve"> г. Оренбург, ул. Чкалова, дом 25/1</t>
  </si>
  <si>
    <t xml:space="preserve"> 25.09.2012                               56-56-01/306/2012-023</t>
  </si>
  <si>
    <t>24.09.2012                              56-56-01/306/2012-017</t>
  </si>
  <si>
    <t>24.09.2012                               56-56-01/306/2012-022</t>
  </si>
  <si>
    <t xml:space="preserve"> 24.09.2012                               56-56-01/306/2012-021</t>
  </si>
  <si>
    <t xml:space="preserve">  24.09.2012                             56-56-01/306/2012-020</t>
  </si>
  <si>
    <t>г. Оренбург, ул. Салмышская, №3/2</t>
  </si>
  <si>
    <t>г. Оренбург, пер. Диспансерный, №24</t>
  </si>
  <si>
    <t xml:space="preserve"> г. Оренбург, ул. Чкалова, № 33/1</t>
  </si>
  <si>
    <t xml:space="preserve"> г. Оренбург, ул. Карагандинская, №88а</t>
  </si>
  <si>
    <t>г. Оренбург, проезд Промысловый, № 17а</t>
  </si>
  <si>
    <t>09.11.2012                 5344-р                       - ПБП</t>
  </si>
  <si>
    <t>01.10.2012                               56-56-01/306/2012-073</t>
  </si>
  <si>
    <t xml:space="preserve"> 02.10.2012                           56-56-01/306/2012-075</t>
  </si>
  <si>
    <t xml:space="preserve">  г. Оренбург, пер.  Станочный, 8</t>
  </si>
  <si>
    <t xml:space="preserve"> г. Оренбург, с. Краснохолм, ул. России, дом № 82</t>
  </si>
  <si>
    <t xml:space="preserve"> г. Оренбург, ул.  Им. Маршала Советского Союза Жукова Г.К., 34а</t>
  </si>
  <si>
    <t xml:space="preserve">  02.10.2012                              56-56-01/306/2012-077</t>
  </si>
  <si>
    <t xml:space="preserve">  08.10.2012                             56-56-01/290/2012-075</t>
  </si>
  <si>
    <t>08.10.2012                             56-56-01/182/2012-401</t>
  </si>
  <si>
    <t>На земельном участке расположены иловые поля</t>
  </si>
  <si>
    <t xml:space="preserve"> г. Оренбург, ул. Магистральная, дом № 4а</t>
  </si>
  <si>
    <t>г. Оренбург, ул. Всесоюзная, № 5/2</t>
  </si>
  <si>
    <t xml:space="preserve"> Джангильдина г. Оренбург, ул. Джангильдина, № 6</t>
  </si>
  <si>
    <t>г. Оренбург, ул. Восточная, № 82а</t>
  </si>
  <si>
    <t>09.10.2012                             56-56-01/290/2012-074</t>
  </si>
  <si>
    <t xml:space="preserve"> 16.10.2012                           56-56-01/290/2012-124</t>
  </si>
  <si>
    <t>17.10.2012                             56-56-01/290/2012-122</t>
  </si>
  <si>
    <t xml:space="preserve"> 18.10.2012                           56-56-01/306/2012-079</t>
  </si>
  <si>
    <t xml:space="preserve">  22.10.2012                             56-56-01/352/2012-031 </t>
  </si>
  <si>
    <t xml:space="preserve">22.10.2012                                56-56-01/352/2012-028 </t>
  </si>
  <si>
    <t xml:space="preserve"> 23.10.2012                              56-56-01/352/2012-029 </t>
  </si>
  <si>
    <t>г. Оренбург, проезд Светлый, № 21</t>
  </si>
  <si>
    <t>24.10.2012                            56-56-01/352/2012-032</t>
  </si>
  <si>
    <t>18.10.2012                               56-56-01/150/2012-218</t>
  </si>
  <si>
    <t xml:space="preserve">19.10.2012                              56-56-01/294/2012-057 </t>
  </si>
  <si>
    <t>г. Оренбург, ул. Одесская, №142</t>
  </si>
  <si>
    <t>г. Оренбург, зона отдыха "Дубки", детский оздоровительный лагерь "Заря"</t>
  </si>
  <si>
    <t xml:space="preserve"> г. Оренбург, ул. Березка, №6</t>
  </si>
  <si>
    <t xml:space="preserve"> 01.11.2012                             56-56-01/352/2012-076</t>
  </si>
  <si>
    <t xml:space="preserve"> 06.11.2012                           56-56-01/352/2012-078 </t>
  </si>
  <si>
    <t xml:space="preserve">07.11.2012                             56-56-01/352/2012-132 </t>
  </si>
  <si>
    <t xml:space="preserve"> г. Оренбург, ул. Турбинная, дом № 21</t>
  </si>
  <si>
    <t>г. Оренбург, пер. Станочный, дом № 8а, на земельном участке расположен детский сад № 12</t>
  </si>
  <si>
    <t>Земли учреждений и организаций народного образования ДС № 12</t>
  </si>
  <si>
    <t>г. Оренбург, пер. Обходной, дом № 3</t>
  </si>
  <si>
    <t>г.Оренбург, ул.Потехина. На земельном участке расположены здание – трансформаторная подстанция (литер 111)№41/1 и сооружения – скважина №4 (литер В56), скважина №5 (литер В57)</t>
  </si>
  <si>
    <t>г. Оренбург, ул. Пролетарская, на земельном участке расположено здание № 265а</t>
  </si>
  <si>
    <t>г. Оренбург, ул. Чкалова, дом № 26 а</t>
  </si>
  <si>
    <t>г.Оренбург, пр.Гагарина, на земельном участке расположено здание № 33 А</t>
  </si>
  <si>
    <t>г. Оренбург, ул. Братьев Башиловых, № 18</t>
  </si>
  <si>
    <t>г. Оренбург, ул. Братская. На земельном участке расположено здание школы, № 8/1</t>
  </si>
  <si>
    <t xml:space="preserve"> г. Оренбург, пер. Станочный, дом №16</t>
  </si>
  <si>
    <t>г. Оренбург, ул. Юркина, № 1</t>
  </si>
  <si>
    <t>г. Оренбург, ул. Ноябрьская, дом № 50</t>
  </si>
  <si>
    <t xml:space="preserve">   14.11.2012                         56-56-01/352/2012-194 </t>
  </si>
  <si>
    <t xml:space="preserve"> 16.11.2012                           56-56-01/290/2012-077 </t>
  </si>
  <si>
    <t>07.09.2012                            56-56-01/290/2012-018</t>
  </si>
  <si>
    <t xml:space="preserve"> г. Оренбург, ул. Туркестанская, № 55/5</t>
  </si>
  <si>
    <t>г Оренбург, п Бердянка, ул Школьная, дом № 16</t>
  </si>
  <si>
    <t>г. Оренбург, ул. Тепличная, на ЗУ здание детского сада, поликлиники, № 19</t>
  </si>
  <si>
    <t xml:space="preserve"> г. Оренбург, ул. Волгоградская, №8/1</t>
  </si>
  <si>
    <t xml:space="preserve">  11.09.2012                          56-56-01/290/2012-017 </t>
  </si>
  <si>
    <t>г. Оренбург, ул. 1 Мая, дом № 300</t>
  </si>
  <si>
    <t>г. Оренбург, проезд Майский, № 8</t>
  </si>
  <si>
    <t xml:space="preserve"> 26.11.2012                           56-56-01/306/2012-229 </t>
  </si>
  <si>
    <t xml:space="preserve"> г. Оренбург, ул. Комсомольская, на земельном участке расположено нежилое строение литер АА1А2, № 44</t>
  </si>
  <si>
    <t>г. Оренбург, ул. Чкалова, дом №13а</t>
  </si>
  <si>
    <t xml:space="preserve"> г. Оренбург, ул. Самолетная, дом № 101</t>
  </si>
  <si>
    <t>г. Оренбург, ул. Юных Ленинцев; на земельном участке расположено здание № 10</t>
  </si>
  <si>
    <t>г. Оренбург, ул. Салмышская. На земельном участке расположено нежилое строение литер Е, № 29/3</t>
  </si>
  <si>
    <t>56:44:0445008:162</t>
  </si>
  <si>
    <t>Предпринимательство-МКЖД (ветхий)</t>
  </si>
  <si>
    <t xml:space="preserve"> 03.12.2012                           56-56-01/352/2012-130</t>
  </si>
  <si>
    <t xml:space="preserve">  10.12.2012                          56-56-01/306/2012-323</t>
  </si>
  <si>
    <t xml:space="preserve"> 07.12.2012                             56-56-01/306/2012-317 </t>
  </si>
  <si>
    <t>г. Оренбург, пр-кт Братьев Коростелевых, дом 21</t>
  </si>
  <si>
    <t>г. Оренбург, ул. Уральская, дом № 1</t>
  </si>
  <si>
    <t>г. Оренбург, ул. Советская, № 7</t>
  </si>
  <si>
    <t xml:space="preserve">11.12.2012                            56-56-01/306/2012-322 </t>
  </si>
  <si>
    <t>г. Оренбург, с. Городище, ул. Октябрьская, дом № 10</t>
  </si>
  <si>
    <t>г. Оренбург, с. Городище, ул. Октябрьская, дом № 4</t>
  </si>
  <si>
    <t xml:space="preserve">Для размещения ДС № 1 </t>
  </si>
  <si>
    <t>24.12.2012                            56-56-01/402/2012-015</t>
  </si>
  <si>
    <t xml:space="preserve"> 25.12.2012                           56-56-0/402/2012-014   </t>
  </si>
  <si>
    <t xml:space="preserve">27.12.2012                            56-56-01/402/2012-150 </t>
  </si>
  <si>
    <t>г Оренбург, с Краснохолм, ул Липова</t>
  </si>
  <si>
    <t xml:space="preserve"> г. Оренбург, ул. Мусы Джалиля, ЗУ в юго-западной части кадастрового квартала 56:44:0442012</t>
  </si>
  <si>
    <t>г. Оренбург, ул. Юных Ленинцев, дом № 9</t>
  </si>
  <si>
    <t xml:space="preserve"> г. Оренбург, ул. Чичерина, № 1</t>
  </si>
  <si>
    <t xml:space="preserve"> г. Оренбург, пер. Флотский, №17</t>
  </si>
  <si>
    <t xml:space="preserve"> г. Оренбург, ул. Полтавская, №41.</t>
  </si>
  <si>
    <t>г. Оренбург, пр-кт Гагарина, дом № 45</t>
  </si>
  <si>
    <t>г. Оренбург, на ЗУ-одноцепная ВЛ-110 кВ "Степная-Ростоши", назначение: сооружение, протяженностью 12261 м. инв. № 53:401:002:000812390, лит. Л-18-1211.</t>
  </si>
  <si>
    <t>г. Оренбург, ул. Новая, дом № 21/3</t>
  </si>
  <si>
    <t>24.01.2013                              56-56-01/084/2013-091</t>
  </si>
  <si>
    <t>28.01.2013                            56-56-01/084/2013-090</t>
  </si>
  <si>
    <t xml:space="preserve">16.07.2008                               56-56-01/133/2008-099 </t>
  </si>
  <si>
    <t xml:space="preserve"> г. Оренбург, проезд Автоматики. ЗУ в северной части кадастрового квартала 56:44:0127001</t>
  </si>
  <si>
    <t>г. Оренбург, проезд Автоматики. На земельном участке расположено административное здание № 13</t>
  </si>
  <si>
    <t>г. Оренбург, ул. Сергея Лазо, № 7</t>
  </si>
  <si>
    <t>Для размещения объектов образования МБДОУ«ДС  199»</t>
  </si>
  <si>
    <t xml:space="preserve"> 27.12.2012                             56-56-01/409/2012-101</t>
  </si>
  <si>
    <t>01.02.2013                            56-56-01/084/2013-148</t>
  </si>
  <si>
    <t xml:space="preserve">04.02.2013                            56-56-01/084/2013-146 </t>
  </si>
  <si>
    <t>г. Оренбург, мкр. 70 лет ВЛКСМ, №29</t>
  </si>
  <si>
    <t xml:space="preserve"> г. Оренбург, п. Каргала, ул. Ленинская, дом №130</t>
  </si>
  <si>
    <t xml:space="preserve"> г. Оренбург, р-он Дзержинский, с. Краснохолм, ул. Мира, 9</t>
  </si>
  <si>
    <t xml:space="preserve"> г. Оренбург, ул. Народная, дом № 12/4</t>
  </si>
  <si>
    <t>05.02.2013                             56-56-01/084/2-13-142</t>
  </si>
  <si>
    <t xml:space="preserve"> 07.02.2013                           56-56-01/084/2013-145</t>
  </si>
  <si>
    <t xml:space="preserve"> г. Оренбург, п. им. Куйбышева, ул. Школьная, № 1</t>
  </si>
  <si>
    <t>г. Оренбург, ул. Чкалова. - повысительная станция "Чкалова", литер В, №16а</t>
  </si>
  <si>
    <t>г. Оренбург, ул. Харьковская, дом 14</t>
  </si>
  <si>
    <t xml:space="preserve"> г. Оренбург, ул. Самолётная. На ЗКУ: двух-одноэтажное здание детского сада литер ЕЕ1Е3, одноэтажное здание прачечной литер Е2, № 216 б</t>
  </si>
  <si>
    <t>12.02.2013                            56-56-01/084/2013-204</t>
  </si>
  <si>
    <t xml:space="preserve">12.02.2013                            56-56-01/084/2013-205        </t>
  </si>
  <si>
    <t xml:space="preserve"> 12.02.2013                            56-56-01/084/2013-207</t>
  </si>
  <si>
    <t xml:space="preserve"> г Оренбург, ул Конституции СССР, на ЗУ нежилое здание № 34/1</t>
  </si>
  <si>
    <t>г. Оренбург, ул. Обороны: 2-этажное здание детского сада литер Е, 1-этажное здание хозяйственного блока литер ВВ1В2 № 19а</t>
  </si>
  <si>
    <t xml:space="preserve"> г. Оренбург, ул. Беляевская, дом № 57/1</t>
  </si>
  <si>
    <t>г Оренбург, ул .Пикетная, дом № 63</t>
  </si>
  <si>
    <t xml:space="preserve">19.02.2013                             56-56-01/084/2013-303 </t>
  </si>
  <si>
    <t xml:space="preserve"> 26.02.2013                           56-56-01/084/2013-335</t>
  </si>
  <si>
    <t>г. Оренбург, ул. 60 лет Октября.-здание детского сада с подвалом литер ЕЕ1Е2, № 32</t>
  </si>
  <si>
    <t xml:space="preserve"> г. Оренбург, ул. Совхозная. -о трехэтажное здание школы № 38 с подвалом литер Е, № 31</t>
  </si>
  <si>
    <t>г. Оренбург, ул. Театральная. - здание детского сада № 7«а».</t>
  </si>
  <si>
    <t xml:space="preserve"> г. Оренбург, ул. 10 Линия, дом № 22</t>
  </si>
  <si>
    <t xml:space="preserve">26.02.2013                             56-56-01/084/2013-336 </t>
  </si>
  <si>
    <t xml:space="preserve">26.02.2013                                56-56-01/084/2013-339 </t>
  </si>
  <si>
    <t xml:space="preserve">13.03.2013                           56-56-01/084/2013-407  </t>
  </si>
  <si>
    <t xml:space="preserve"> г. Оренбург, ул. Самолётная: двух-трёхэтажное здание школы с подвалом, литер ЕЕ1Е2, одноэтажное здание гаража, литер ГГ1, № 91</t>
  </si>
  <si>
    <t>г. Оренбург, ул. Егорова. - двухэтажное, частично одноэтажное здание, литер ДД1Д2, №2</t>
  </si>
  <si>
    <t xml:space="preserve"> г. Оренбург, пер. Дорожный: одноэтажное здание ясли-сад, литер Е, одноэтажное здание хозяйственного блока, литер Е1, № 18</t>
  </si>
  <si>
    <t>г Оренбург, ул Центральная, № 16/2 -   3/5 доли</t>
  </si>
  <si>
    <t xml:space="preserve"> г. Оренбург, ул. Минская, дом №1</t>
  </si>
  <si>
    <t xml:space="preserve"> г. Оренбург, ул. Промышленная, дом № 3</t>
  </si>
  <si>
    <t>г. Оренбург, ул. Станционная, дом № 2а</t>
  </si>
  <si>
    <t xml:space="preserve"> г. Оренбург, ул. Львовская, дом №13</t>
  </si>
  <si>
    <t>13.03.2013                            56-56-01/084/2013-408</t>
  </si>
  <si>
    <t>13.03.2013                            56-56-01/084/2013-409</t>
  </si>
  <si>
    <t xml:space="preserve"> 01.03.2013                             56-56-01/084/2013-338                           </t>
  </si>
  <si>
    <t xml:space="preserve"> 01.03.2013                              56-56-01/084/2013-340 </t>
  </si>
  <si>
    <t xml:space="preserve">04.03.2013                             56-56-01/084/2013-368 </t>
  </si>
  <si>
    <t xml:space="preserve">  04.03.2013                          56-56-01/084/2013-369 </t>
  </si>
  <si>
    <t xml:space="preserve">  05.03.2013                          56-56-01/084/2013-370 </t>
  </si>
  <si>
    <t>05.03.2013                               56-56-01/084/2013-371</t>
  </si>
  <si>
    <t xml:space="preserve"> г. Оренбург, ул. Ноябрьская, дом № 45</t>
  </si>
  <si>
    <t>г. Оренбург, ул. Юных Ленинцев, дом №3</t>
  </si>
  <si>
    <t>г. Оренбург, ул. Чкалова, дом № 43/1</t>
  </si>
  <si>
    <t xml:space="preserve"> г. Оренбург, ул. Бебеля, дом № 118</t>
  </si>
  <si>
    <t xml:space="preserve"> 27.03.2013                          56-56-01/402/2012-152 </t>
  </si>
  <si>
    <t>г. Оренбург, п. Пристанционный, ЗУ в северо-восточной части кадастрового квартала 56:44:0252001</t>
  </si>
  <si>
    <t>г. Оренбург, ул. Орджоникидзе. - двух-одноэтажное здание школы, литер ЕЕ1Е2Е3Е4, № 226</t>
  </si>
  <si>
    <t xml:space="preserve"> 09.04.2013                           56-56-01/136/2013-073 </t>
  </si>
  <si>
    <t xml:space="preserve"> 09.04.2013                               56-56-01/136/2013-075 </t>
  </si>
  <si>
    <t xml:space="preserve">09.04.2013                               56-56-01/136/2013-076 </t>
  </si>
  <si>
    <t xml:space="preserve"> 09.04.2013                             56-56-01/136/2013-077</t>
  </si>
  <si>
    <t xml:space="preserve"> г. Оренбург, ул. Шевченко, № 233 а</t>
  </si>
  <si>
    <t xml:space="preserve"> г. Оренбург, ул. Томилинская, № 242</t>
  </si>
  <si>
    <t>г Оренбург, п. Бердянка, ул Школьная, дом № 14</t>
  </si>
  <si>
    <t xml:space="preserve"> г. Оренбург, пр-кт Гагарина, дом №44/4</t>
  </si>
  <si>
    <t xml:space="preserve"> 09.04.2013                          56-56-01/136/2013-078</t>
  </si>
  <si>
    <t xml:space="preserve"> 09.04.2013                             56-56-01/136/2013-079 </t>
  </si>
  <si>
    <t>17.04.2013                              56-56-01/148/2013-083</t>
  </si>
  <si>
    <t>23.04.2013                              56-56-01/148/2013-117</t>
  </si>
  <si>
    <t xml:space="preserve"> г. Оренбург, ул. Родимцева. - нежилое строение, 2 - этажное с подвалом, литер Е, № 10/3</t>
  </si>
  <si>
    <t>г. Оренбург, проезд Знаменский, строение № 4</t>
  </si>
  <si>
    <t xml:space="preserve"> г. Оренбург, ул. Мебельная №32. На земельном участке расположен склад ГСМ (литер В35 В36)</t>
  </si>
  <si>
    <t xml:space="preserve"> г. Оренбург, ул. Чкалова. На земельном участке расположено здание № 49</t>
  </si>
  <si>
    <t>г. Оренбург, ул. Просторная. - здание школы, № 4</t>
  </si>
  <si>
    <t xml:space="preserve">  22.04.2013                          56-56-01/148/2013-119</t>
  </si>
  <si>
    <t xml:space="preserve">  23.04.2013                            56-56-01/148/2013-118 </t>
  </si>
  <si>
    <t>г. Оренбург, ул. им. Маршала Советского Союза Жукова Георгия Константиновича, №5</t>
  </si>
  <si>
    <t>г. Оренбург, ул. Всесоюзная, дом №10/1</t>
  </si>
  <si>
    <t xml:space="preserve">  06.05.2013                          56-56-01/148/2013-163</t>
  </si>
  <si>
    <t xml:space="preserve"> 06.05.2013                             56-56-01/148/2013-165</t>
  </si>
  <si>
    <t xml:space="preserve"> г. Оренбург, ул. Весенняя, № 18</t>
  </si>
  <si>
    <t xml:space="preserve"> г. Оренбург, ул. Егорова, № 26 </t>
  </si>
  <si>
    <t>56:44:0254010:25</t>
  </si>
  <si>
    <t>г. Оренбург, ул. Заводская, дом № 34</t>
  </si>
  <si>
    <t xml:space="preserve"> г. Оренбург, пр-кт Братьев Коростелевых.  № 26</t>
  </si>
  <si>
    <t xml:space="preserve">15.05.2013                            56-56-01/148/2013-197 </t>
  </si>
  <si>
    <t>29.05.2013                             56-56-01/148/2013-305</t>
  </si>
  <si>
    <t xml:space="preserve">28.05.2013                            56-56-01/148/2013-308 </t>
  </si>
  <si>
    <t>28.05.2013                            56-56-01/148/2013-309</t>
  </si>
  <si>
    <t xml:space="preserve"> г. Оренбург, ул. Набережная, №29</t>
  </si>
  <si>
    <t xml:space="preserve"> г. Оренбург, пр. Гагарина, дом № 25</t>
  </si>
  <si>
    <t xml:space="preserve"> г. Оренбург, ул. Мискинова, № 32</t>
  </si>
  <si>
    <t>г. Оренбург, ул. Туркестанская, № 11а</t>
  </si>
  <si>
    <t>г. Оренбург, пос. Самородово, ул. Школьная. На ЗУ располож. здание школы № 34</t>
  </si>
  <si>
    <t xml:space="preserve">28.05.2013                             56-56-01/148/2013-306 </t>
  </si>
  <si>
    <t>27.05.2013                            56-56-01/148/2013-310</t>
  </si>
  <si>
    <t>30.05.2013                           56-56-01/101/2013-100</t>
  </si>
  <si>
    <t>30.05.2013                            56-56-01/101/2013-102</t>
  </si>
  <si>
    <t>31.05.2013                               56-56-01/101/2013-101</t>
  </si>
  <si>
    <t xml:space="preserve"> г. Оренбург, ул. Советская/ ул. Степная. На ЗУ - двухэтажное здание спецшколы с подвалом литер ЕЕ1, № 126/66</t>
  </si>
  <si>
    <t xml:space="preserve"> г. Оренбург, ул. Астраханская. На ЗУ расположено здание школы № 1«а»</t>
  </si>
  <si>
    <t>г. Оренбург, ул. Набережная. На ЗУ расположено здание детско-юношеской спортивной школы № 25</t>
  </si>
  <si>
    <t xml:space="preserve"> г. Оренбург, ул. Народная, дом № 16/1</t>
  </si>
  <si>
    <t xml:space="preserve"> г. Оренбург, пер. Сырейный, № 3</t>
  </si>
  <si>
    <t>05.06.2013                            56-56-01/101/2013-096</t>
  </si>
  <si>
    <t xml:space="preserve">11.06.2013                             56-56-01/148/2013-307 </t>
  </si>
  <si>
    <t>10.06.2013                             56-56-01/148/2013-362</t>
  </si>
  <si>
    <t xml:space="preserve"> г. Оренбург, пер. Дорожный. На ЗУ расположено здание станции детского технического творчества № 2«а»</t>
  </si>
  <si>
    <t xml:space="preserve"> г. Оренбург, ул. Калининградская. На ЗУ- двухэтажное здание детского сада, литер Е, № 17</t>
  </si>
  <si>
    <t>г. Оренбург, ул. Желябова, дом №27а</t>
  </si>
  <si>
    <t xml:space="preserve"> г. Оренбург, ул. Зиминская. ЗУ в юго-восточной части кадастрового квартала 56:44:0445004</t>
  </si>
  <si>
    <t xml:space="preserve">11.06.2013                            56-56-01/148/2013-365 </t>
  </si>
  <si>
    <t xml:space="preserve">13.06.2013                            56-56-01/148/2013-364 </t>
  </si>
  <si>
    <t xml:space="preserve">18.06.2013                            56-56-01/148/2013-392 </t>
  </si>
  <si>
    <t>18.06.2013                                   56-56-01/148/2013-395</t>
  </si>
  <si>
    <t>г. Оренбург, с. Краснохолм, площадь Советская, № 3а</t>
  </si>
  <si>
    <t xml:space="preserve"> г. Оренбург, с. Краснохолм, ул Советская, дом 68</t>
  </si>
  <si>
    <t xml:space="preserve"> г. Оренбург, ул. Тимирязева, № 14, на земельном участке расположено строение 2</t>
  </si>
  <si>
    <t>г. Оренбург, ул. Минская, дом №2а</t>
  </si>
  <si>
    <t xml:space="preserve"> г. Оренбург, ул. Юных Ленинцев, №10/1</t>
  </si>
  <si>
    <t xml:space="preserve"> 13.06.2013                            56-56-01/148/2013-396 </t>
  </si>
  <si>
    <t xml:space="preserve">  18.06.2013                              56-56-01/148/2013-394</t>
  </si>
  <si>
    <t xml:space="preserve"> 25.06.2013                            56-56-01/148/2013-424</t>
  </si>
  <si>
    <t xml:space="preserve"> г. Оренбург, проезд Знаменский, №2</t>
  </si>
  <si>
    <t xml:space="preserve"> г. Оренбург, ул. 60 лет Октября, дом № 13а</t>
  </si>
  <si>
    <t>г. Оренбург, ул. Монтажников, на ЗУ - здание детского сада с кадастровым номером 56:44:0126002:122, № 8</t>
  </si>
  <si>
    <t>г. Оренбург, пр-кт Победы, № 113/1</t>
  </si>
  <si>
    <t xml:space="preserve">15.12.2006                               56-56-01/172/2006-240    </t>
  </si>
  <si>
    <t xml:space="preserve">13.12.2006                                  56-56-01/172/2006-218 </t>
  </si>
  <si>
    <t>24.06.2013                            56-56-01/148/2013-421</t>
  </si>
  <si>
    <t>24.06.2013                            56-56-01/148/2013-423</t>
  </si>
  <si>
    <t>01.07.2013                            56-56-01/148/2013-461</t>
  </si>
  <si>
    <t>02.07.2013                               56-56-01/148/2013-458</t>
  </si>
  <si>
    <t>г. Оренбург, ул. Кирова. На ЗУ объекты бытового обслуживания, № 39</t>
  </si>
  <si>
    <t>г. Оренбург, ул. Джангильдина, №18/1</t>
  </si>
  <si>
    <t xml:space="preserve"> г. Оренбург, п. им. Куйбышева, ул. Центральная, № 42</t>
  </si>
  <si>
    <t>г. Оренбург, ул. Терешковой, на ЗУ двухэтажное строение ЦТП №117, литер В №77/1</t>
  </si>
  <si>
    <t>г. Оренбург, пр-кт Парковый. На ЗУ: здание детской художественной школы литер Е, помещение № 3 жилого дома с пристроенным помещ. литер Е1А1А2, № 24</t>
  </si>
  <si>
    <t>15.07.2013                                56-56-01/270/2013-089</t>
  </si>
  <si>
    <t>15.07.2013                                     56-56-01/270/2013-087</t>
  </si>
  <si>
    <t>15.07.2013                                 56-56-01/270/2013-086</t>
  </si>
  <si>
    <t>г. Оренбург, ул. Монтажников, 23в</t>
  </si>
  <si>
    <t>г. Оренбург, ул. Тихая, 2</t>
  </si>
  <si>
    <t>06.08.2013                                56-56-01/148/2013-201</t>
  </si>
  <si>
    <t xml:space="preserve">06.08.2013                                56-56-01/148/2013-367 </t>
  </si>
  <si>
    <t xml:space="preserve">01.10.2008                              56-56-01/201/2008-185 </t>
  </si>
  <si>
    <t>12.08.2013                              56-56-01/270/2013-279</t>
  </si>
  <si>
    <t>г. Оренбург, ул. Волгоградская., № 36/4</t>
  </si>
  <si>
    <t>г. Оренбург, ул. Волгоградская., № 36/5</t>
  </si>
  <si>
    <t xml:space="preserve"> г. Оренбург, ул. Котова, дом № 101а</t>
  </si>
  <si>
    <t>г. Оренбург, ул. Брестская, №3</t>
  </si>
  <si>
    <t>19.08.2013                              56-56-01/270/2013-308</t>
  </si>
  <si>
    <t xml:space="preserve">20.08.2013                                  56-56-01/270/2013-306  </t>
  </si>
  <si>
    <t xml:space="preserve"> г. Оренбург, ул. Туркестанская, №6б</t>
  </si>
  <si>
    <t>г. Оренбург, ул. Карачинская, на ЗУ одно-двухэтажное здание школы с подвалом под частью строения литер ЕЕ1Е2Е3Е4Е5, № 50</t>
  </si>
  <si>
    <t>21.08.2013                               56-56-01/286/2013-076</t>
  </si>
  <si>
    <t xml:space="preserve">22.08.2013                              56-56-01/286/2013-070 </t>
  </si>
  <si>
    <t xml:space="preserve">22.08.2013                              56-56-01/286/2013-071 </t>
  </si>
  <si>
    <t xml:space="preserve">22.08.2013                              56-56-01/286/2013-073 </t>
  </si>
  <si>
    <t>ЦТП № 23</t>
  </si>
  <si>
    <t>г. Оренбург, пер. Газовиков,.№ 20</t>
  </si>
  <si>
    <t xml:space="preserve"> г. Оренбург, ул. Просторная, №6</t>
  </si>
  <si>
    <t xml:space="preserve"> г. Оренбург, ул. Джангильдина, №18/1</t>
  </si>
  <si>
    <t>г. Оренбург,  ул. Державина, № 23</t>
  </si>
  <si>
    <t>22.08.2013                              56-56-01/286/2013-074</t>
  </si>
  <si>
    <t>23.08.2013                            56-56-01/286/2013-075</t>
  </si>
  <si>
    <t>23.08.2013                                56-56-01/286/2013-078</t>
  </si>
  <si>
    <t>27.08.2013                               56-56-01/270/2013-396</t>
  </si>
  <si>
    <t>02.09.2013                             56-56-01/270/2013-307</t>
  </si>
  <si>
    <t>МДОАУ   ДС № 11, ИНН: 5609087864</t>
  </si>
  <si>
    <t xml:space="preserve"> г. Оренбург, с. Краснохолм, ул. Ленина, д.№ 43</t>
  </si>
  <si>
    <t>г. Оренбург, пр-кт Дзержинского, дом № 7/1</t>
  </si>
  <si>
    <t>г. Оренбург, ул. Гая, № 7</t>
  </si>
  <si>
    <t>г. Оренбург, ул. Мусы Джалиля, № 27</t>
  </si>
  <si>
    <t>г. Оренбург, с. Городище, ул. Больничная, на ЗУздание дома культуры «Радуга», № 2</t>
  </si>
  <si>
    <t>03.09.2013                                56-56-01/270/2013-441</t>
  </si>
  <si>
    <t>04.09.2013                                  56-56-01/270/2013-438</t>
  </si>
  <si>
    <t>11.09.2013                              56-56-01/101/2013-253</t>
  </si>
  <si>
    <t>11.09.2013                             56-56-01/101/2013-254</t>
  </si>
  <si>
    <t>г. Оренбург, ул. Карагандинская, № 110</t>
  </si>
  <si>
    <t>г. Оренбург, ул. Советская, №15</t>
  </si>
  <si>
    <t xml:space="preserve"> г. Оренбург, ул. Сергея Лазо, № 11/1</t>
  </si>
  <si>
    <t>г. Оренбург, п. Бердянка, ул. Школьная, дом № 18</t>
  </si>
  <si>
    <t>г. Оренбург, пер. Связной. На ЗУ нежилое здание с кадастровым номером 56:44:0311001:204, № 1</t>
  </si>
  <si>
    <t>г. Оренбург, 2-я Пугачевская, ЗУ в северо-западной части кад. квартала 56:44:0238001</t>
  </si>
  <si>
    <t xml:space="preserve">11.09.2013                                56-56-01/101/2013-256 </t>
  </si>
  <si>
    <t>20.09.2013                            56-56-01/186/2013-384</t>
  </si>
  <si>
    <t xml:space="preserve">21.10.2013                                56-56-01/346/2013-424 </t>
  </si>
  <si>
    <t>18.10.2013                                     56-56-01/282/2013-395</t>
  </si>
  <si>
    <t>25.10.2013                              56-56-01/458/2013-011</t>
  </si>
  <si>
    <t>25.10.2013                                   56-56-01/458/2013-010</t>
  </si>
  <si>
    <t xml:space="preserve">21.10.2013                                  56-56-01/282/2013-389 </t>
  </si>
  <si>
    <t>29.10.2013                                 56-56-01/019/2013-258</t>
  </si>
  <si>
    <t>МБДОУ                              "ДС комб.вида № 201", ИНН: 5609023250</t>
  </si>
  <si>
    <t>г. Оренбург, ул. Мусы Джалиля. На ЗУ одно-двухэтажный машинный зал с подвалом литер В, № 4</t>
  </si>
  <si>
    <t>г. Оренбург, ул. Попова. На ЗУ помещения №№ 1, 2, 3, 4, 5 в одноэтажном строении – ЦТП № 106, ТП № 46 литер ВВ1, № 46</t>
  </si>
  <si>
    <t>г. Оренбург, пр. Гагарина; ЗУ в северо - восточной части кад. квартала 56:44:0228001</t>
  </si>
  <si>
    <t xml:space="preserve"> г. Оренбург, пер. Телевизионный. На ЗУ повысительная насосная станция, литер В, № 1а</t>
  </si>
  <si>
    <t>г. Оренбург, ул. Джангильдина. На ЗУ 2-хэтаж. нежилое строение с подвалом литер Е, № 7/1</t>
  </si>
  <si>
    <t>28.10.2013                                56-56-01/458/2013-009</t>
  </si>
  <si>
    <t>30.10.2013                                  56-56-01/358/2013-298</t>
  </si>
  <si>
    <t>31.10.2013                               56-56-01/191/2013-135</t>
  </si>
  <si>
    <t>31.10.2013                                   56-56-01/175/2013-184</t>
  </si>
  <si>
    <t xml:space="preserve"> г. Оренбург, ул. Центральная, № 16</t>
  </si>
  <si>
    <t xml:space="preserve"> г. Оренбург, ул. Розы Люксембург, ЗУ в западной части квартала 56:44:0318005</t>
  </si>
  <si>
    <t xml:space="preserve"> г. Оренбург, пр-кт Гагарина, дом № 15</t>
  </si>
  <si>
    <t xml:space="preserve"> г. Оренбург, ул. Химическая, дом № 3</t>
  </si>
  <si>
    <t xml:space="preserve"> г. Оренбург, ул. Всесоюзная, № 14/1</t>
  </si>
  <si>
    <t>31.10.2013                             56-56-01/358/2013-299</t>
  </si>
  <si>
    <t xml:space="preserve">31.10.2013                                 56-56-01/019/2013-257 </t>
  </si>
  <si>
    <t>31.10.2013                                 56-56-01/175/2013-188</t>
  </si>
  <si>
    <t>31.10.2013                               56-56-01/019/2013-255</t>
  </si>
  <si>
    <t xml:space="preserve">01.11.2013                                56-56-01/175/2013-186 </t>
  </si>
  <si>
    <t>г. Оренбург, пр-кт Гагарина. На ЗУ повысит. насосная станция, литер В, № 43/3</t>
  </si>
  <si>
    <t xml:space="preserve"> г. Оренбург, ул. Туркестанская, дом № 39/2</t>
  </si>
  <si>
    <t xml:space="preserve"> г. Оренбург, ул. Лесозащитная. ЗУ в северо-западной части кадастрового квартала 56:44:0408001</t>
  </si>
  <si>
    <t xml:space="preserve"> г. Оренбург, ул. Восточная. На ЗУ повысительная насосная станция, литер В, № 29/1</t>
  </si>
  <si>
    <t>г. Оренбург, ул. Мебельная, земельный участок № 32Б</t>
  </si>
  <si>
    <t>05.11.2013                            56-56-01/191/2013-136</t>
  </si>
  <si>
    <t>06.11.2013                              56-56-01/175/2013-224</t>
  </si>
  <si>
    <t xml:space="preserve">27.11.2013                                 56-56-01/163/2013-456 </t>
  </si>
  <si>
    <t>г. Оренбург, ул. Салмышская. На ЗУ здание центрального теплового пункта, № 19/1</t>
  </si>
  <si>
    <t>г. Оренбург, ул. Алтайская, № 2/2</t>
  </si>
  <si>
    <t>г. Оренбург, ул. Конституции СССР. На ЗУ: одно-двухэтажное здание детского сада, литер ЕЕ1Е2Е3Е4, здание овощехранилища в уровне подвала, литер В, № 28/3</t>
  </si>
  <si>
    <t>МДОУ                                       "Детский сад № 10"</t>
  </si>
  <si>
    <t>13.12.2013                                56-56-01/187/2013-358</t>
  </si>
  <si>
    <t>16.12.2013                                       56-56-01/187/2013-357</t>
  </si>
  <si>
    <t>16.12.2013                                   56-56-01/187/2013-359</t>
  </si>
  <si>
    <t>16.12.2013                                   56-56-01/187/2013-361</t>
  </si>
  <si>
    <t>17.12.2013                               56-56-01/433/2013-454</t>
  </si>
  <si>
    <t>г. Оренбург, с. Краснохолм. ЗУ в северо-западной части кадастрового квартала 56:44:1012003</t>
  </si>
  <si>
    <t>г. Оренбург, ул. Яицкая. На ЗУ двухэтажное учебное строение литер А, №23</t>
  </si>
  <si>
    <t>г. Оренбург, ул. 8 Марта,ЗУ в восточной части кадастрового квартала 56:44:0237002</t>
  </si>
  <si>
    <t>г. Оренбург, ул. Дружбы. НаЗУ двухэтажное (подземных этажей - подвал) административное здание литер Е, № 5/1</t>
  </si>
  <si>
    <t>г. Оренбург, ул. Манежная, №22а</t>
  </si>
  <si>
    <r>
      <t>13.01.2014</t>
    </r>
    <r>
      <rPr>
        <b/>
        <sz val="11"/>
        <color theme="1"/>
        <rFont val="Calibri"/>
        <family val="2"/>
        <charset val="204"/>
        <scheme val="minor"/>
      </rPr>
      <t xml:space="preserve">                                56-56-01/448/2013-085</t>
    </r>
  </si>
  <si>
    <t>01.11.2013                                  56-56-01/178/2013-256</t>
  </si>
  <si>
    <t xml:space="preserve"> г. Оренбург, п. Красный Партизан, ул. Западная, д. № 2</t>
  </si>
  <si>
    <t>23.09.2013                              56-56-01/192/2013-443</t>
  </si>
  <si>
    <t xml:space="preserve"> г. Оренбург,  С/т "Энергетик, уч. 206</t>
  </si>
  <si>
    <t>11.02.2014                              56-56-01/023/2014-178</t>
  </si>
  <si>
    <t>03.03.2014                                    56-56-01/030/2014-296</t>
  </si>
  <si>
    <t xml:space="preserve">03.03.2014                             56-56-01/030/2014-297 </t>
  </si>
  <si>
    <t>18.03.2014                                 56-56-01/007/2014-433</t>
  </si>
  <si>
    <t>г. Оренбург, ул. Бурзянцева/ул. М.Горького. На ЗУ двухэтажное административное здание литер ВВ1, № 3/6</t>
  </si>
  <si>
    <t>г. Оренбург, ул. Авиационная, земельный участок № 8/3</t>
  </si>
  <si>
    <t xml:space="preserve"> г. Оренбург, ул. Полигонная. На ЗУ двухэтажное здание детского сада с подвалом, литер Е, № 12</t>
  </si>
  <si>
    <t>г. Оренбург, ул. Комсомольская, дом № 155</t>
  </si>
  <si>
    <t>г. Оренбург, ул. Рылеева, №1</t>
  </si>
  <si>
    <t xml:space="preserve">13.03.2014                              56-56-01/023/2014-364 </t>
  </si>
  <si>
    <t>13.03.2014                                56-56-01/023/2014-366</t>
  </si>
  <si>
    <t xml:space="preserve">21.03.2014                                 56-56-01/036/2014-374 </t>
  </si>
  <si>
    <t xml:space="preserve">19.03.2014                                  56-56-01/036/2014-373 </t>
  </si>
  <si>
    <t xml:space="preserve"> г. Оренбург, пр-кт Братьев Коростелевых. На ЗУ расположен мост через реку Сакмара</t>
  </si>
  <si>
    <t>г. Оренбург, пр-кт Братьев Коростелевых от моста до поста ГИБДД. На ЗУ автомобильная дорога</t>
  </si>
  <si>
    <t>г. Оренбург, пр-кт Братьев Коростелевых (от поста ГИБДД до поворота на хутор Степановский). На ЗУ автомобильная дорога</t>
  </si>
  <si>
    <t xml:space="preserve">24.03.2014                              56-56-01/026/2014-387 </t>
  </si>
  <si>
    <t>г. Оренбург, пр-кт Гагарина от ул. Чкалова до пункта ГИБДД (развязка дорог в 24 мкрн)</t>
  </si>
  <si>
    <t xml:space="preserve">26.03.2014                             56-56-01/014/2014-024 </t>
  </si>
  <si>
    <t xml:space="preserve">03.04.2014                              56-56-01/017/2014-332 </t>
  </si>
  <si>
    <t xml:space="preserve">16.04.2014                            56-56-01/031/2014-437  </t>
  </si>
  <si>
    <t>28.05.2014                           56-56-01/011/2014-372</t>
  </si>
  <si>
    <t>27.05.2014                           56-56-01/211/2014-089</t>
  </si>
  <si>
    <t xml:space="preserve">03.06.2014                             56-56-01/219/2014-023  </t>
  </si>
  <si>
    <t>г. Оренбург, ул. Лесозащитная,ЗУ в юго-восточной части кадастрового квартала 56:44:0409001</t>
  </si>
  <si>
    <t>г. Оренбург, ул. Чкалова от улицы Маршала Г.К. Жукова до проспекта Гагарина. На ЗУ автомобильная дорога.</t>
  </si>
  <si>
    <t>03.06.2014                               56-56-01/219/2014-024</t>
  </si>
  <si>
    <t>07.07.2014                            56-56-01/243/2014-091</t>
  </si>
  <si>
    <t>07.07.2014                           56-56-01/243/2014-093</t>
  </si>
  <si>
    <t>10.07.2014                            56-56-01/237/2014-311</t>
  </si>
  <si>
    <t>10.07.2014                           56-56-01/212/2014-458</t>
  </si>
  <si>
    <t>г. Оренбург, ул. Плеханова№ 2</t>
  </si>
  <si>
    <t>14.07.2014                            56-56-01/212/2014-459</t>
  </si>
  <si>
    <t>14.07.2014                            56-56-01/212/2014-457</t>
  </si>
  <si>
    <t>24.07.2014                           56-56-01/201/2008-170</t>
  </si>
  <si>
    <t>23.07.2014                           56-56-01/201/2008-188</t>
  </si>
  <si>
    <t>17.07.2014                           56-56-01/230/2014-297</t>
  </si>
  <si>
    <t>17.07.2014                            56-56-01/230/2014-298</t>
  </si>
  <si>
    <t>17.07.2014                           56-56-01/230/2014-300</t>
  </si>
  <si>
    <t>21.07.2014                           56-56-01/322/2014-033</t>
  </si>
  <si>
    <t>24.07.2014                           56-56-01/312/2014-108</t>
  </si>
  <si>
    <t>24.07.2014                           56-56-01/312/2014-111</t>
  </si>
  <si>
    <t>29.07.20144                         56-56-01/312/2014-165</t>
  </si>
  <si>
    <t>31.07.2014                           56-56-01/312/2014-162</t>
  </si>
  <si>
    <t xml:space="preserve"> г. Оренбург, пр-кт Гагарина. На ЗУ здание № 25/7</t>
  </si>
  <si>
    <t xml:space="preserve">Для размещения объектов образования </t>
  </si>
  <si>
    <t>31.07.2014                           56-56-01/339/2014-146</t>
  </si>
  <si>
    <t>05.08.2014                           56-56-01/322/2014-187</t>
  </si>
  <si>
    <t>06.08.2014                           56-56-01/322/2014-186</t>
  </si>
  <si>
    <t>07.08.2014                           56-56-01/322/2014-183</t>
  </si>
  <si>
    <t>08.08.2014                             56-56-01/332/2014-034</t>
  </si>
  <si>
    <t>08.08.2014                            56-56-01/332/2014-035</t>
  </si>
  <si>
    <t>13.08.2014                           56-56-01/334/2014-157</t>
  </si>
  <si>
    <t>г. Оренбург, ул. Терешковой</t>
  </si>
  <si>
    <t>г. Оренбург, ул. Инструментальная. На ЗУ одно-двухэтажное здание бассейна "Дельфин" литер Е, № 5</t>
  </si>
  <si>
    <t xml:space="preserve"> г. Оренбург, ул. Советская, дом № 43</t>
  </si>
  <si>
    <t>г. Оренбург, ЗУ в северо-западной части кадастрового квартала 56:44:0238001</t>
  </si>
  <si>
    <t>г. Оренбург,ЗУ в северо-западной части кадастрового квартала 56:44:0238001</t>
  </si>
  <si>
    <t>Для разработки полезных ископаемых - Намыв ПГС</t>
  </si>
  <si>
    <t>22.07.2015                             56-56/001-56/ 001/264/2015-11/2</t>
  </si>
  <si>
    <t>13.08.2014                            56-56-01/334/2014-156</t>
  </si>
  <si>
    <t>13.08.2014                           56-56-01/334/2014-158</t>
  </si>
  <si>
    <t>18.08.2014                           56-56-01/312/2014-339</t>
  </si>
  <si>
    <t>г. Оренбург, ул. Магнитогорская. На ЗУ: одноэтажное здание складов литер ГГ1Г2Г3Г4, одноэтажное здание с подвалом литер ЕЕ1Е2Е4 в составе: помещение №2, помещение № 3, № 78</t>
  </si>
  <si>
    <t>г. Оренбург, ул. Комсомольская. На ЗУ трехэтажное (подземных этажей - подвал) здание станции юных техников литер ЕЕ1, № 45</t>
  </si>
  <si>
    <t>г. Оренбург, ул. Есимова, ЗУ в северо-восточной части кадастрового квартала 56:44:0000000</t>
  </si>
  <si>
    <t xml:space="preserve"> г. Оренбург, ЗУ в северо-восточной части кадастрового квартала 56:44:0000000</t>
  </si>
  <si>
    <t>г. Оренбург, ул. Салмышская, ЗУв северо-восточной части кадастрового квартала 56:44:0000000</t>
  </si>
  <si>
    <t>г. Оренбург, ул. Мира, № 2 б</t>
  </si>
  <si>
    <t>Размещение ДС № 140</t>
  </si>
  <si>
    <t>г. Оренбург, ул. Орджоникидзе/ул. Оренбургская, ЗУ в северо-западной части кадастрового квартала 56:44:0414008</t>
  </si>
  <si>
    <t>г. Оренбург. ЗУ в северно-восточной части кадастрового квартала 56:44:0000000</t>
  </si>
  <si>
    <t xml:space="preserve"> Стр-во автодороги  от кладбища "Степное" до дач.массива п.Гребени</t>
  </si>
  <si>
    <t xml:space="preserve">г. Оренбург, проезд Северный, ЗУ в северо-восточной части кадастрового квартала 56:44:0000000 </t>
  </si>
  <si>
    <t>Автодорога:                                     Стр-во автодороги по пр.Северный от ул. Автомобилистов до ул. Театральной</t>
  </si>
  <si>
    <t xml:space="preserve"> г. Оренбург, ул. Конституции СССР. ЗУ в северо-восточной части кадастрового квартала 56:44:0000000 </t>
  </si>
  <si>
    <t xml:space="preserve"> Стр-во автодороги по ул. Конституции СССР от Шарлыкского шоссе до Терешковой</t>
  </si>
  <si>
    <t>г. Оренбург, ул. Заводская, . №34</t>
  </si>
  <si>
    <t>г. Оренбург, в районе здания МОБУ "СОШ № 34" на ул. Туркестанской, 11а, ЗУ в юго-восточной части кадастрового квартала 56:44:0222001</t>
  </si>
  <si>
    <t>г. Оренбург, ул. Конституции СССР, № 3/1</t>
  </si>
  <si>
    <t xml:space="preserve"> г. Оренбург, ул. Брестская, дом № 7/1</t>
  </si>
  <si>
    <t xml:space="preserve">МБДОУ "Центр развития ребенка-ДС № 8" </t>
  </si>
  <si>
    <t>г. Оренбург, ул. Волгоградская, № 38/2</t>
  </si>
  <si>
    <t xml:space="preserve">МБДОУ "Детский сад комбинированного вида № 5 </t>
  </si>
  <si>
    <t>г. Оренбург, ул. Цвиллинга, ЗУ в центральной части кадастрового квартала 56:44:0000000. На ЗУ автомобильная дорога по ул. Цвиллинга от моста до пл. Ленина</t>
  </si>
  <si>
    <t>г. Оренбург, ул. Невельская, зЗУ в центральной части кадастрового квартала 56:44:0000000. На ЗУ автомобильная дорога от ул. Цвиллинга до ул. Комсомольской</t>
  </si>
  <si>
    <t>г. Оренбург, ул. Корецкой, ЗУ в центральной части кадастрового квартала 56:44:0000000. На ЗУ автомобильная дорога от ул. Цвиллинга до ул. Терешковой</t>
  </si>
  <si>
    <t>г. Оренбург, Шарлыкское шоссе, ЗУ в северной части кадастрового квартала 56:44:0000000. На ЗУ автомобильная дорога от железнодорожного переезда на ул. Театральная до поста ГАИ, от железнодорожного переезда до ул. Волгоградская.</t>
  </si>
  <si>
    <t>г. Оренбург, ул. М. Горького, ЗУ в центральной части кадастрового квартала 56:44:0000000. На ЗУ автомобильная дорога от ул. Чичерина до ул. 8-го Марта</t>
  </si>
  <si>
    <t xml:space="preserve"> г. Оренбург, ул. Ташкентская, ЗУ в центральной части кадастрового квартала 56:44:0000000. На ЗУ автомобильная дорога от пр. Паркового до ул. Терешковой</t>
  </si>
  <si>
    <t xml:space="preserve"> г. Оренбург, ул. Волгоградская, зЗУ в северной части кадастрового квартала 56:44:0000000. На ЗУ автомобильная дорога от Загородного шоссе до ул. Конституции СССР</t>
  </si>
  <si>
    <t>г. Оренбург, ул. Родимцева, ЗУ в северной части кадастрового квартала 56:44:0000000. На ЗУ автомобильная дорога от ул. Салмышская до ул. Просторная</t>
  </si>
  <si>
    <t xml:space="preserve"> г. Оренбург, ул. Постникова,ЗУ в центральной части кадастрового квартала 56:44:0000000. На ЗУ автомобильная дорога от ул. Терешковой до ул. Чичерина</t>
  </si>
  <si>
    <t>г. Оренбург, ул. Гая, ЗУ в центральной части кадастрового квартала 56:44:0000000. На ЗУ - автомобильная дорога от ул. Постникова до ул. Кирова.</t>
  </si>
  <si>
    <t>г. Оренбург, ул. Краснознаменная, ЗУ в центральной части кадастрового квартала 56:44:0000000. На ЗУ автомобильная дорога от ул. 8-го Марта до ул. Чичерина</t>
  </si>
  <si>
    <t xml:space="preserve"> г. Оренбург, пер. Матросский, ЗУ в центральной части кад. квартала 56:44:0000000. На ЗУ автомобильная дорога от ул. Володарского до ул. Кирова</t>
  </si>
  <si>
    <t>г. Оренбург, ул. Юркина, ЗУ в западной части кад. квартала 56:44:0000000. На ЗУ автомобильная дорога через железнодорожные пути станции Оренбург</t>
  </si>
  <si>
    <t>г. Оренбург, ул. Просторная, ЗУ в северной части кад. квартала 56:44:0000000. На ЗУ автомобильная дорога от ул. Джангильдина до ул. Родимцева.</t>
  </si>
  <si>
    <t>г. Оренбург, ул. Чичерина,ЗУ в центральной части кад. квартала 56:44:0000000. На ЗУ автомобильная дорога от пр. Коммунаров до ул. Яицкой.</t>
  </si>
  <si>
    <t>г. Оренбург, ЗУ в северной части кадастрового квартала 56:44:0239001</t>
  </si>
  <si>
    <t>Для объектов жилой застройки</t>
  </si>
  <si>
    <t>г. Оренбург, ул. Всесоюзная, дом №14/2</t>
  </si>
  <si>
    <t>г. Оренбург, ул. Ногина, №90а</t>
  </si>
  <si>
    <t xml:space="preserve"> г. Оренбург, ул. Ткачева,ЗУ в северо-восточной части кадастрового квартала 56:44:0338001</t>
  </si>
  <si>
    <t>г. Оренбург, пер. Ивановский, дом № 34</t>
  </si>
  <si>
    <t xml:space="preserve"> г. Оренбург, ул. Лабужского, №4а</t>
  </si>
  <si>
    <t xml:space="preserve">размещение ясли-сад - ДС № 222 </t>
  </si>
  <si>
    <t>г. Оренбург, Илекское шоссе. ЗУ в северо-восточной части кадастрового квартала 56:44:0245001</t>
  </si>
  <si>
    <t>г. Оренбург, шоссе Загородное, ЗУ в юго-западной части кадастрового квартала 56:44:0103001</t>
  </si>
  <si>
    <t xml:space="preserve"> г. Оренбург, ул. Полигонная, дом № 4</t>
  </si>
  <si>
    <t>размещение котельной  № 8</t>
  </si>
  <si>
    <t>г. Оренбург, пр. Гагарина, №8а</t>
  </si>
  <si>
    <t>г. Оренбург, ул. Салмышская. На ЗУ пятиэтажное (подземных этажей-1) нежилое здание с кадастровым номером 56:44:0202002:5233, № 48/4</t>
  </si>
  <si>
    <t xml:space="preserve">для размещения объектов образования </t>
  </si>
  <si>
    <t>г. Оренбург, ул. Терешковой, ЗУ в северо-восточной части кадастрового квартала 56:44:0000000</t>
  </si>
  <si>
    <t>Строительство надземного пешеходного перехода в районе остановки "Салют"</t>
  </si>
  <si>
    <t>г. Оренбург, ул. Аксакова. На ЗУ помещение № 1 (центральный тепловой пункт № 50) в литере ВВ1 № 22</t>
  </si>
  <si>
    <t>г. Оренбург, ул. Лесозащитная. На ЗУ одноэтажное ЦТП-134, насосная, трансформаторная подстанция литер В1В2В3, № 14.</t>
  </si>
  <si>
    <t xml:space="preserve"> г. Оренбург, ЗУ в северо-восточной части кад. квартала 56:44:0000000 (в кад. кварталах 56:44:0202006, 56:44:0202007)</t>
  </si>
  <si>
    <t xml:space="preserve"> г. Оренбург, ул. Салмышская, ЗУ в северной части кадастрового квартала 56:44:0115003</t>
  </si>
  <si>
    <t>г. Оренбург, ул. Народная. НаЗУ одноэтажное строение – ЦТП №83 литер В, №23/1</t>
  </si>
  <si>
    <t>г. Оренбург, проезд Промысловый, № 3</t>
  </si>
  <si>
    <t>Насосная-бойлерная № 25</t>
  </si>
  <si>
    <t xml:space="preserve"> г. Оренбург, ул. Краснощекова, №13</t>
  </si>
  <si>
    <t>г. Оренбург, ул. Чкалова, № 27/1, строение 1, 2</t>
  </si>
  <si>
    <t xml:space="preserve"> г. Оренбург, ул. Ноябрьская, дом № 58/1</t>
  </si>
  <si>
    <t xml:space="preserve"> г. Оренбург, ул. Терешковой. На ЗУ одно-двухэтажное строение ЦТП № 47 литер ВВ1, № 4Б</t>
  </si>
  <si>
    <t xml:space="preserve"> г. Оренбург, ул. Чкалова, дом 22</t>
  </si>
  <si>
    <t>г. Оренбург, ул. Пролетарская. На ЗУ одноэтажное здание котельной с дополнительно оборудованным этажом на отм. +3,83м литер ВВ1, № 267/3</t>
  </si>
  <si>
    <t>одноэтажное здание котельной с доп. оборудованным этажом на отм. +3,83м. литер ВВ1</t>
  </si>
  <si>
    <t>г. Оренбург, ул. Автомобилистов, ЗУ в юго-западной части кадастрового квартала 56:44:0103001</t>
  </si>
  <si>
    <t>21.08.2014                                      56-56-01/239/2014-460</t>
  </si>
  <si>
    <t>21.08.2014                                      56-56-01/239/2014-458</t>
  </si>
  <si>
    <t>25.08.2014                                       56-56-01/331/2014-194</t>
  </si>
  <si>
    <t>21.08.2014                                      56-56-01/331/2014-192</t>
  </si>
  <si>
    <t>25.08.2014                                      56-56-01/311/2014-319</t>
  </si>
  <si>
    <t>г. Оренбург, ул. Пролетарская. На ЗУ одноэтажное с этажом на отм.+ 2.5 здание котельной литер В, № 263/2</t>
  </si>
  <si>
    <t>г. Оренбург, ул. Новая. На ЗУ одноэтажное здание котельной "Хлебный городок № 2" литер ВВ1, № 11/1</t>
  </si>
  <si>
    <t>г. Оренбург, пр-кт Победы. НаЗУ одноэтажное здание насосной литер В2, № 20</t>
  </si>
  <si>
    <t>г. Оренбург, пр-кт Победы. На ЗУ одноэтажное здание котельной литер ВВ1, № 20</t>
  </si>
  <si>
    <t>г. Оренбург, ул. Чкалова. На ЗУ: одноэтажная насосная литер В2, двухэтажная котельная № 2 "Чкалова" литер В1В, № 26/1, строение 1</t>
  </si>
  <si>
    <t>г. Оренбург, ул. Липовая, на земельном участке расположено строение № 5а</t>
  </si>
  <si>
    <t xml:space="preserve"> г. Оренбург, ЗУ в северо-западной части кадастрового квартала 56:44:0201005</t>
  </si>
  <si>
    <t>18.08.2014                                      56-56-01/312/2014-338</t>
  </si>
  <si>
    <t xml:space="preserve">28.11.2018                            56:44:0201005:1908-56/001/2018-1 </t>
  </si>
  <si>
    <t>08.09.2014                                         56-56-01/323/2014-080</t>
  </si>
  <si>
    <t>22.09.2014                                 56-56-01/563/2014-045</t>
  </si>
  <si>
    <t>22.09.2014                                     56-56-01/563/2014-046</t>
  </si>
  <si>
    <t>22.09.2014                                   56-56-01/563/2014-048</t>
  </si>
  <si>
    <t xml:space="preserve"> г. Оренбург,ЗУ в северо-западной части кадастрового квартала 56:44:0201005</t>
  </si>
  <si>
    <t xml:space="preserve"> 56:44:0201005:1909-56/001/2018-7  от 11.10.2018  </t>
  </si>
  <si>
    <t xml:space="preserve"> г. Оренбург, пр-кт Дзержинского. НаЗУ одноэтажный ЦТП № 77 литер В, № 40/1</t>
  </si>
  <si>
    <t>г. Оренбург, ул. Всесоюзная. На ЗУ одноэтажное строение ЦТП -12 в 7 мкр. Литер В, № 5</t>
  </si>
  <si>
    <t>г. Оренбург, ул. Волгоградская. На ЗУ одноэтажное здание ЦТП литер В, № 44а</t>
  </si>
  <si>
    <t>г. Оренбург, ул. Салмышская. На ЗУ одноэтажное строение – центральный тепловой пункт № 18 литер В, № 3/1</t>
  </si>
  <si>
    <t>22.09.2014                                     56-56-01/563/2014-049</t>
  </si>
  <si>
    <t>03.10.2014                                     56-56-01/308/2014-484</t>
  </si>
  <si>
    <t>07.10.2014                              56-56-01/313/2014-492</t>
  </si>
  <si>
    <t>07.10.2014                           56-56-01/307/2014-286</t>
  </si>
  <si>
    <t>09.10.2014                                  56-56-01/307/2014-285</t>
  </si>
  <si>
    <t>09.10.2014                                   56-56-01/307/2014-342</t>
  </si>
  <si>
    <t>13.10.2014                                      56-56-01/307/2014-339</t>
  </si>
  <si>
    <t>17.10.2014                                 56-56-01/557/2014-031</t>
  </si>
  <si>
    <t>ПБП                       Расп.№49-п 13.01.2015</t>
  </si>
  <si>
    <t>Вид  использования</t>
  </si>
  <si>
    <t>17.10.2014                                       56-56-01/557/2014-031</t>
  </si>
  <si>
    <t>21.10.2014                                56-56-01/016/2014-481</t>
  </si>
  <si>
    <t>22.10.2014                              56-56-01/016/2014-480</t>
  </si>
  <si>
    <t>23.10.2014                                  56-56-01/016/2014-482</t>
  </si>
  <si>
    <t>23.10.2014                                 56-56-01/016/2014-483</t>
  </si>
  <si>
    <t>23.10.2014                                56-56-01/016/2014-479</t>
  </si>
  <si>
    <t>27.10.2014                               56-56-01/556/2014-003</t>
  </si>
  <si>
    <t>24.10.2014                               56-56-01/556/2014-002</t>
  </si>
  <si>
    <t>27.10.2014                              56-56-01/556/2014-004</t>
  </si>
  <si>
    <t>31.10.2014                                     56-56-01/019/2014-329</t>
  </si>
  <si>
    <t>31.10.2014                                   56-56-01/019/2014-331</t>
  </si>
  <si>
    <t>30.10.2014                                      56-56-01/314/2014-303</t>
  </si>
  <si>
    <t>29.10.2014                                 56-56-01/314/2014-302</t>
  </si>
  <si>
    <t>10.11.2014                                   56-56-01/019/2014-343</t>
  </si>
  <si>
    <t>07.11.2014                                  56-56-01/019/2014-370</t>
  </si>
  <si>
    <t>11.11.2014                                  56-56-01/019/2014-371</t>
  </si>
  <si>
    <t>14.11.2014                                     56-56-01/019/2014-388</t>
  </si>
  <si>
    <t>14.11.2014                                   56-56-01/019/2014-389</t>
  </si>
  <si>
    <t>14.11.2014                                   56-56-01/019/2014-391</t>
  </si>
  <si>
    <t>11.11.2014                                  56-56-01/019/2014-393</t>
  </si>
  <si>
    <t>19.11.2014                              56-56-01/019/2014-425</t>
  </si>
  <si>
    <t>20.11.2014                             56-56-01/019/2014-426</t>
  </si>
  <si>
    <t>20.11.2014                                    56-56-01/019/2014-427</t>
  </si>
  <si>
    <t xml:space="preserve">24.08.2015                                     56-56-01/019/2014-467  </t>
  </si>
  <si>
    <t>24.11.2014                                   56-56-01/019/2014-468</t>
  </si>
  <si>
    <t>24.11.2014                                    56-56-01/019/2014-462</t>
  </si>
  <si>
    <t>24.11.2014                                     56-56-01/019/2014-469</t>
  </si>
  <si>
    <t>28.11.2014                                   56-56-01/314/2014-492</t>
  </si>
  <si>
    <t>01.12.2014                                      56-56-01/314/2014-498</t>
  </si>
  <si>
    <t>01.12.2014                                     56-56-01/314/2014-499</t>
  </si>
  <si>
    <t>28.11.2014                                 56-56-01/314/2014-500</t>
  </si>
  <si>
    <t>03.12.2014                                  56-56-01/578/2014-452</t>
  </si>
  <si>
    <t>04.12.2014                                  56-56-01/578/2014-454</t>
  </si>
  <si>
    <t>01.12.2014                                       56-56-01/578/2014-401</t>
  </si>
  <si>
    <t>01.12.2014                               56-56-01/578/2014-402</t>
  </si>
  <si>
    <t>02.12.2014                                       56-56-01/578/2014-449</t>
  </si>
  <si>
    <t>03.12.2014                                     56-56-01/578/2014-450</t>
  </si>
  <si>
    <t>04.12.2014                                    56-56-01/566/2014-062</t>
  </si>
  <si>
    <t>04.12.2014                                   56-56-01/578/2014-453</t>
  </si>
  <si>
    <t>03.12.2014                                 56-56-01/578/2014-448</t>
  </si>
  <si>
    <t>04.12.2014                                56-56-01/578/2014-447</t>
  </si>
  <si>
    <t>11.12.2014                                     56-56-01/721/2014-005</t>
  </si>
  <si>
    <t>11.12.2014                                    56-56-01/721/2014-006</t>
  </si>
  <si>
    <t>11.12.2014                                    56-56-01/721/2014-004</t>
  </si>
  <si>
    <t>16.12.2014                                   56-56-01/564/2014-240</t>
  </si>
  <si>
    <t>23.12.2014                                    56-56-01/669/2014-008</t>
  </si>
  <si>
    <t>24.12.2014                               56-56-01/669/2014-009</t>
  </si>
  <si>
    <t>24.12.2014                                      56-56-01/669/2014-010</t>
  </si>
  <si>
    <t>24.12.2014                                      56-56-01/669/2014-012</t>
  </si>
  <si>
    <t>30.12.2014                                    56-56-01/700/2014-230</t>
  </si>
  <si>
    <t>30.12.2014                                   56-56-01/700/2014-231</t>
  </si>
  <si>
    <t>30.12.2014                                     56-56-01/700/2014-228</t>
  </si>
  <si>
    <t>30.12.2014                                  56-56-01/700/2014-234</t>
  </si>
  <si>
    <t>30.12.2014                            56-56-01/700/2014-232</t>
  </si>
  <si>
    <t>31.12.2014                                 56-56-01/700/2014-254</t>
  </si>
  <si>
    <t>г. Оренбург, пр-кт Братьев Коростелевых. На ЗУ одно-двухэтажное с дополнительным этажом на отм. +3,2м строение котельной литер ВВ1В2, № 45/1</t>
  </si>
  <si>
    <t>г. Оренбург, ул. Тимирязева. На ЗУ двухэтажная котельная литер В, № 14/1</t>
  </si>
  <si>
    <t>г. Оренбург, ул. Просторная. На зЗУ одноэтажное здание ЦТП № 27 литер В, № 16а</t>
  </si>
  <si>
    <t>г. Оренбург, ул. Дружбы. На ЗУ одноэтажное строение ЦТП № 16 литер В, № 3/6</t>
  </si>
  <si>
    <t>г. Оренбург, ЗО "Дубки", детский оздоровительный лагерь"Полянка"</t>
  </si>
  <si>
    <t>г. Оренбург, ЗУ в юго-западной части квартала 56:44:0216004  (2 Линия, 30-Гагарина,52)</t>
  </si>
  <si>
    <t>15.01.2015                                         56-56/001-01/711/2014-140/1</t>
  </si>
  <si>
    <t>16.01.2015                                        56-56/001-01/711/2014-141/1</t>
  </si>
  <si>
    <t>15.01.2015                                          56-56/001-01/711/2014-142/1</t>
  </si>
  <si>
    <t>19.01.2015                                       56-56/001-01/711/2014-139/1</t>
  </si>
  <si>
    <t>21.01.2015                                    56-56/001-01/564/2014-239/1</t>
  </si>
  <si>
    <t>22.01.2015                                     56-56/001-56/001/033/2015-8/1</t>
  </si>
  <si>
    <t>22.01.2015                                     56-56/001-56/001/033/2015-11/1</t>
  </si>
  <si>
    <t>22.01.2015                                        56-56/001-56/001/033/2015-12/1</t>
  </si>
  <si>
    <t>26.01.2015                                      56-56/001-56/001/033/2015-9/1</t>
  </si>
  <si>
    <t>27.01.2015                                       56-56/001-56/001/041/2015-43/1</t>
  </si>
  <si>
    <t>28.01.2015                                        56-56/001-56/001/041/2015-44/1</t>
  </si>
  <si>
    <t>29.01.2015                                     56-56/001-56/001/030/2015-79/1</t>
  </si>
  <si>
    <t>02.02.2015                                        56-56/001-56/001/030/2015-78/1</t>
  </si>
  <si>
    <t>05.02.2015                                       56-56/001-56/001/017/2015-113/1</t>
  </si>
  <si>
    <t>11.02.2015                                    56-56/001-56/001/033/2015-169/1</t>
  </si>
  <si>
    <t>09.02.2015                                       56-56/001-56/001/033/2015-170/1</t>
  </si>
  <si>
    <t>09.02.2015                                      56-56/001-56/001/029/2015-37/1</t>
  </si>
  <si>
    <t>12.02.2015                                      56-56/001-56/001/014/2015-134/1</t>
  </si>
  <si>
    <t>11.02.2015                                       56-56/001-56/001/014/2015-135/1</t>
  </si>
  <si>
    <t>13.02.2015                                     56-56/001-56/001/014/2015-136/1</t>
  </si>
  <si>
    <t>12.02.2015                                      56-56/001-56/001/033/2015-167/1</t>
  </si>
  <si>
    <t xml:space="preserve"> г. Оренбург, пр-кт Дзержинского. На ЗУ; двухэтажное здание центрального теплового пункта № 10, административное здание 5-го района, литер ВВ1В2, № 27/3</t>
  </si>
  <si>
    <t xml:space="preserve"> г. Оренбург, пр-кт Гагарина, дом 2в</t>
  </si>
  <si>
    <t>г. Оренбург, пр-кт Гагарина, дом № 42/3</t>
  </si>
  <si>
    <t>г. Оренбург, ул. Чкалова. На ЗУ одноэтажное здание ЦТП № 71 литер В, № 39/1, строение 1</t>
  </si>
  <si>
    <t xml:space="preserve"> г. Оренбург, ул. Волгоградская, на ЗУ одноэтаж. строение ЦТП № 101 литер Е, № 24</t>
  </si>
  <si>
    <t>12.02.2015                                          56-56/001-56/001/033/2015-171/1</t>
  </si>
  <si>
    <t>16.02.2015                                       56-56/001-56/001/014/2015-133/1</t>
  </si>
  <si>
    <t>17.02.2015                                   56-56/001-56/001/012/2015-207/1</t>
  </si>
  <si>
    <t>18.02.2015                            56-56/001-56/001/012/2015-204/1</t>
  </si>
  <si>
    <t>19.02.2015                                       56-56/001-56/001/012/2015-205/1</t>
  </si>
  <si>
    <t>24.02.2015                                      56-56/001-56/001/014/2015-190/1</t>
  </si>
  <si>
    <t>18.02.2015                                      56-56/001-56/001/014/2015-191/1</t>
  </si>
  <si>
    <t>19.02.2015                                               56-56/001-56/001/012/2015-206/1</t>
  </si>
  <si>
    <t>24.02.2015                                              56-56/001-56/001/012/2015-233/1</t>
  </si>
  <si>
    <t>06.02.2015                                             56-56/001-56/001/041/2015-126/1</t>
  </si>
  <si>
    <t>06.02.2015                                                56-56/001-56/001/041/2015-128/1</t>
  </si>
  <si>
    <t>13.02.2015                                         56-56/001-56/001/014/2015-137/1</t>
  </si>
  <si>
    <t>27.02.2015                                       56-56/001-56/001/008/2015-313/1</t>
  </si>
  <si>
    <t>06.02.2015                                          56-56/001-56/001/041/2015-124/1</t>
  </si>
  <si>
    <t>02.03.2015                                     56-56/001-56/001/026/2015-146/1</t>
  </si>
  <si>
    <t>05.03.2015                                     56-56/001-56/001/026/2015-148/1</t>
  </si>
  <si>
    <t>04.03.2015                                             56-56/001-56/001/017/2015-355/3</t>
  </si>
  <si>
    <t>04.03.2015                                         56-56/001-56/001/011/2015-184/1</t>
  </si>
  <si>
    <t>04.03.2015                                      56-56/001-56/001/038/2015-204/1</t>
  </si>
  <si>
    <t>04.03.2015                                        56-56/001-56/001/038/2015-205/1</t>
  </si>
  <si>
    <t>04.03.2015                                         56-56/001-56/001/038/2015-206/1</t>
  </si>
  <si>
    <t>04.03.2015                                                56-56/001-56/001/038/2015-207/1</t>
  </si>
  <si>
    <t>04.03.2015                                                56-56/001-56/001/026/2015-108/1</t>
  </si>
  <si>
    <t>04.03.2015                                          56-56/001-56/001/026/2015-110/1</t>
  </si>
  <si>
    <t>06.03.2015                                       56-56/001-56/001/026/2015-149/1</t>
  </si>
  <si>
    <t>10.03.2015                                      56-56/001-56/001/007/2015-215/1</t>
  </si>
  <si>
    <t>10.03.2015                                          56-56/001-56/001/007/2015-216/1</t>
  </si>
  <si>
    <t>12.03.2015                                       56-56/001-56/001/019/2015-155/1</t>
  </si>
  <si>
    <t>13.03.2015                                         56-56/001-56/001/019/2015-157/1</t>
  </si>
  <si>
    <t>13.03.2015                                      56-56/001-56/001/019/2015-156/1</t>
  </si>
  <si>
    <t>13.03.2015                                        56-56/001-56/001/017/2015-423/1</t>
  </si>
  <si>
    <t>17.03.2015                                    56-56/001-56/001/045/2015-16/1</t>
  </si>
  <si>
    <t>17.03.2015                                       56-56/001-56/001/045/2015-17/1</t>
  </si>
  <si>
    <t>20.03.2015                                      56-56/001-56/001/011/2015-326/1</t>
  </si>
  <si>
    <t>20.03.2015                                      56-56/001-56/001/011/2015-328/1</t>
  </si>
  <si>
    <t>20.03.2015                                         56-56/001-56/001/011/2015-327/1</t>
  </si>
  <si>
    <t>24.03.2015                                       56-56/001-56/001/012/2015-434/2</t>
  </si>
  <si>
    <t>26.03.2015                                      56-56/001-56/001/017/2015-424/1</t>
  </si>
  <si>
    <t>26.03.2015                                      56-56/001-56/001/045/2015-15/1</t>
  </si>
  <si>
    <t>30.03.2015                                        56-56/001-56/001/045/2015-113/1</t>
  </si>
  <si>
    <t>30.03.2015                                      56-56/001-56/001/049/2015-31/1</t>
  </si>
  <si>
    <t>30.03.2015                       56-56/001-56/001/049/2015-29/1</t>
  </si>
  <si>
    <t>30.03.2015                                        56-56/001-56/001/045/2015-112/1</t>
  </si>
  <si>
    <t>06.04.2015                                      56-56/001-56/001/015/2015-482/1</t>
  </si>
  <si>
    <t>13.04.2015                                    56-56/001-56/001/015/2015-558/1</t>
  </si>
  <si>
    <t>14.04.2015                                   56-56/001-56/001/015/2015-559/1</t>
  </si>
  <si>
    <t>12.05.2015                                        56-56/001-56/001/033/2015-664/1</t>
  </si>
  <si>
    <t>12.05.2015                                       56-56/001-56/001/039/2015-695/1</t>
  </si>
  <si>
    <t>06.06.2015                                     56-56/001-56/001/039/2015-693/1</t>
  </si>
  <si>
    <t>26.05.2015                                      56-56/001-56/001/056/2015-14/1</t>
  </si>
  <si>
    <t>22.05.2015                                   56-56/001-56/001/056/2015-17/1</t>
  </si>
  <si>
    <t>28.05.2015                                     56-56/001-56/001/056/2015-15/1</t>
  </si>
  <si>
    <t>28.05.2015                                     56-56/001-56/001/056/2015-16/1</t>
  </si>
  <si>
    <t>27.05.2015                                     56-56/001-56/001/045/2015-18/1</t>
  </si>
  <si>
    <t>01.06.2015                                                                 56-56/001-56/001/055/2015-14/1</t>
  </si>
  <si>
    <t>01.06.2015                               56-56/001-56/001/056/2015-24/1</t>
  </si>
  <si>
    <t>01.06.2015                                   56-56/001-56/001/055/2015-13/1</t>
  </si>
  <si>
    <t>01.06.2015                                   56-56/001-56/001/055/2015-15/1</t>
  </si>
  <si>
    <t>г. Оренбург, микрорайон 70 лет ВЛКСМ. На зЗУ одноэтажное здание ЦТП № 89, ТП литер ВВ1 (в составе помещения № 1, помещения № 2, помещения № 3, помещения № 4, помещения № 5), № 28а</t>
  </si>
  <si>
    <t>г. Оренбург, ул. Братская. На ЗУ одноэтажный ЦТП № 6 литер В, № 3/1</t>
  </si>
  <si>
    <t>г. Оренбург, микрорайон 70 лет ВЛКСМ. На ЗУ одноэтажный центральный тепловой пункт № 100, трансформаторная подстанция литер ВВ1 (в составе помещения № 1, помещения № 2, помещения № 3, помещения № 4, помещения № 5), № 9а.</t>
  </si>
  <si>
    <t>г. Оренбург, ул. Даля. На ЗУ одноэтажное строение - ЦТП ЖБК литер В, № 5</t>
  </si>
  <si>
    <t xml:space="preserve"> г. Оренбург, пр-кт Гагарина. На зЗУ двухэтажное здание теплового пункта с подвалом литер Е, № 25</t>
  </si>
  <si>
    <t>г. Оренбург, ул. Родимцева. На ЗУ одноэтажный ЦТП-25 в 13 мкр. литер В, № 10/2</t>
  </si>
  <si>
    <t>г. Оренбург, пр-кт Дзержинского. На ЗУ одноэтажное здание ЦТП № 11 литер В, 35/2</t>
  </si>
  <si>
    <t>01.06.2015                                      56-56/001-56/001/056/2015-25/1</t>
  </si>
  <si>
    <t>04.06.2015                                   56-56/001-56/001/056/2015-37/1</t>
  </si>
  <si>
    <t>04.06.2015                                   56-56/001-56/001/056/2015-38/1</t>
  </si>
  <si>
    <t>04.06.2015                                    56-56/001-56/001/056/2015-39/1</t>
  </si>
  <si>
    <t>10.06.2015                               56-56/001-56/001/056/2015-113/1</t>
  </si>
  <si>
    <t>18.05.2015                                 56-56/001-56/001/213/2015-67/2</t>
  </si>
  <si>
    <t>08.06.2015                                      56-56/001-56/001/056/2015-47/1</t>
  </si>
  <si>
    <t>08.06.2015                                     56-56/001-56/001/056/2015-46/1</t>
  </si>
  <si>
    <t>08.06.2015                                  56-56/001-56/001/056/2015-45/1</t>
  </si>
  <si>
    <t>08.06.2015                                      56-56/001-56/001/035/2015-800/2</t>
  </si>
  <si>
    <t>23.06.2015                                             56-56/001-56/001/051/2015-245/1</t>
  </si>
  <si>
    <t>23.06.2015                                         56-56/001-56/001/051/2015-244/1</t>
  </si>
  <si>
    <t>23.06.2015                                            56-56/001-56/001/051/2015-243/1</t>
  </si>
  <si>
    <t>23.06.2015                                      56-56/001-56/001/051/2015-242/1</t>
  </si>
  <si>
    <t>26.06.2015                                 56-56/001-56/001/055/2015-143/1</t>
  </si>
  <si>
    <t>25.06.2015                                      56-56/001-56/001/055/2015-142/1</t>
  </si>
  <si>
    <t>30.06.2015                                    56-56/001-56/001/055/2015-156/1</t>
  </si>
  <si>
    <t>02.07.2015                                  56-56/001-56/001/055/2015-153/1</t>
  </si>
  <si>
    <t>02.07.2015                                      56-56/001-56/001/055/2015-154/1</t>
  </si>
  <si>
    <t>01.07.2015                                56-56/001-56/001/055/2015-155/1</t>
  </si>
  <si>
    <t>02.07.2015                                   56-56/001-56/001/055/2015-152/1</t>
  </si>
  <si>
    <t>03.07.2015                                           56-56/001-56/001/051/2015-407/1</t>
  </si>
  <si>
    <t>03.07.2015                                     56-56/001-56/001/051/2015-408/1</t>
  </si>
  <si>
    <t>03.07.2015                                   56-56/001-56/001/051/2015-409/1</t>
  </si>
  <si>
    <t xml:space="preserve"> г. Оренбург, пр-кт Дзержинского. На ЗУ одноэтажное строение - ЦТП №2 литер В, № 17/1</t>
  </si>
  <si>
    <t>г. Оренбург, ул. Новая. На ЗУ двухэтажный тепловой пункт с подвалом литер Е, № 8а</t>
  </si>
  <si>
    <t>г. Оренбург, ул. Лабужского. На ЗУ двухэтажный тепловой пункт с подвалом литер Е, № 10/3</t>
  </si>
  <si>
    <t>г. Оренбург, проезд Знаменский, № 7а</t>
  </si>
  <si>
    <t xml:space="preserve"> г. Оренбург, ул. Братьев Башиловых. На ЗУ одноэтажное здание котельной "братьев Башиловых" литер ВВ1В2, № 10а</t>
  </si>
  <si>
    <t xml:space="preserve"> г. Оренбург, пер. Квартальный. На ЗУ нежилое помещение №1 (детский сад), № 6</t>
  </si>
  <si>
    <t>г. Оренбург, ул. Терешковой. На ЗУ одноэтажное строение – ЦТП № 85 литер В, № 247/2</t>
  </si>
  <si>
    <t xml:space="preserve"> г. Оренбург, пр-кт Победы. На ЗУ одноэтажное строение ЦТП №124 литер Е, №107</t>
  </si>
  <si>
    <t>г. Оренбург, ул. Степана Разина,ЗУ в северо-восточной части кадастрового квартала 56:44:0000000</t>
  </si>
  <si>
    <t xml:space="preserve"> г. Оренбург, ЗУн в северо-восточной части кадастрового квартала 56:44:0000000 (в южной части кадастрового квартала 56:44:0202005, в северной части кадастрового квартала 56:44:0202006</t>
  </si>
  <si>
    <t>г. Оренбург, ул. Маршала Жукова, ЗУ в юго-западной части кадастрового квартала 56:44:0222001</t>
  </si>
  <si>
    <t>г. Оренбург, пр-кт Гагарина, ЗУ в южной части кадастрового квартала 56:44:0210002</t>
  </si>
  <si>
    <t>г. Оренбург, ул. Цвиллинга, ЗУ в северо-восточной части кадастрового квартала 56:44:0352001</t>
  </si>
  <si>
    <t xml:space="preserve"> г. Оренбург, ул. 8 Марта, ЗУ в северо-восточной части кадастрового квартала 56:44:0000000</t>
  </si>
  <si>
    <t>г. Оренбург, ул. Ткачева. На ЗУ двухэтажное строение ЦТП № 15 с подвалом литер Е, № 79/1</t>
  </si>
  <si>
    <t>г Оренбург, пр-кт Дзержинского, ЗУ в южной части кадастрового квартала 56:44:0120002</t>
  </si>
  <si>
    <t xml:space="preserve">Для строительства спортивного объекта (центр Самбо )     </t>
  </si>
  <si>
    <t>г. Оренбург, пр-кт Дзержинского. На ЗУ здание дома культуры литер Е, №10</t>
  </si>
  <si>
    <t xml:space="preserve"> г. Оренбург, ул. Кирова/ ул. Гая, ЗУ в юго-западной части кадастрового квартала 56:44:0218008</t>
  </si>
  <si>
    <t>Сквер на ул. Гая</t>
  </si>
  <si>
    <t xml:space="preserve"> г. Оренбург, ул. Донецкая/ пер. Бассейный, ЗУ в юго-западной части кадастрового квартала 56:44:0234003</t>
  </si>
  <si>
    <t>г. Оренбург, ул. Березка. На ЗУ: трехэтажное административное здание с подвалом под частью строения в составе помещений №№1,2,3,4,5,6,7,8,9,10,11,12,13,14,15,16,17 литер Е, одноэтажное здание склада, гаража литер ВГ3, №26</t>
  </si>
  <si>
    <t>г. Оренбург, ул. Пролетарская/ул. Профсоюзная. На ЗУ одноэтажное здание централизованной бухгалтерии литер ЕЕ2, № 45/8</t>
  </si>
  <si>
    <t>г. Оренбург, ул. Пролетарская/ул. Профсоюзная. На ЗУ: одноэтажное административное здание литер Е1, одноэтажное административное здание, гараж литер В1В2; №45/8</t>
  </si>
  <si>
    <t>г. Оренбург, проезд Северный, ЗУ в северо-восточной части кадастрового квартала 56:44:0000000. На земельном участке расположена дорога литер III от обводной дороги до ул. Автомобилистов.</t>
  </si>
  <si>
    <t>г. Оренбург, ул. Карагандинская, ЗУв юго-западной части кадастрового квартала 56:44:0412002</t>
  </si>
  <si>
    <t>г. Оренбург, ул. Дружбы, ЗУ в юго-восточной части кадастрового квартала 56:44:0111002</t>
  </si>
  <si>
    <t xml:space="preserve"> г. Оренбург, ул. Чичерина, ЗУ в юго-западной части кадастрового квартала 56:44:0230013</t>
  </si>
  <si>
    <t>г. Оренбург, ул. Брестская. На ЗУ расположено двухэтажное строение ЦТП-56 с подвалом литер Е, № 5а</t>
  </si>
  <si>
    <t xml:space="preserve">г.Оренбург, улица Степная, ЗУ в восточной части кадастрового квартала 56:44:0352003                  </t>
  </si>
  <si>
    <t>г.Оренбург, на земельном участке расположена двухцепная ВЛ-110 кВ "шлейфовый заход с ВЛ-110 кВ "СТЭЦ-Пугачевская" на ПС "Ростоши", назначение: Сооружение, протяженностью 2973,7 м, инв. № 53:401:002:000812400, лит. Л-18</t>
  </si>
  <si>
    <t xml:space="preserve"> г.Оренбург, ул. Потехина. На земельном участке расположены малый зал насосной станции 2 подъема (литер ВВ1В2В3В4В5), склад (литер В6), фтораторная с подвалом (литер В7), хлораторная УПВХ (литер В9), резервуар (литер В10), резервуар (литер В11), резервуар (литер В12), резервуар (литер В13), скважина № 2 (литер В14), скважина № 1 (литер В15), скважина № 4 (литер В16), скважина № 7 (литер В17), скважина № 8 (литер В18), скважина № 9 (литер В19), скважина № 10 (литер В20), скважина № 11 (литер В21), скважина № 12 (литер В22), скважина № 14 (литер В24), скважина № 15 (литер В25), скважина № 16 (литер В26), скважина № 17 (литер В27), скважина № 18 (литер В28), скважина № 19 (литер В29), скважина № 20 (литер В30), скважина № 21 (литер В31), скважина № 22 (литер В32), скважина № 23 (литер В33), скважина № 24 (литер В34), скважина № 25 (литер В35), скважина № 26 (литер В36), скважина № 27 (литер В23), скважина № 30 (литер В37), скважина № 31 (литер В38), скважина № 28 (литер В39), скважина № 32 (литер В40), скважина № 34 (литер В41), скважина № 33 (литер В42), скважина № 29 (литер В43), № 41/1</t>
  </si>
  <si>
    <t>г. Оренбург, ул.Енисейская. Земельный участок расположен в северной части кадастрового квартала</t>
  </si>
  <si>
    <t xml:space="preserve"> г. Оренбург, ул.Павловская/переулок Кожевенный, На ЗУ ветхие жилые дома литер АА1А2А3А4А5А6А7 №25/23</t>
  </si>
  <si>
    <t xml:space="preserve"> г. Оренбург, ул. Карагандинская/ул.Совхозная,  № 50/-</t>
  </si>
  <si>
    <t>г.Оренбург, поселок Самородово, ул.Чкалова, земельный участок № 21</t>
  </si>
  <si>
    <t xml:space="preserve"> г.Оренбург, поселок Бердянка, ул.Центральная, на земельном участке расположено здание детского сада с кадастровым номером 56:44:0901001:598, № 4</t>
  </si>
  <si>
    <t xml:space="preserve"> г. Оренбург, мкрн "посёлок Ростоши", ул.Журевского. На земельном участке расположено одноэтажное строение детский сад № 67 литер Е, № 15</t>
  </si>
  <si>
    <t>г. Оренбург, пос. Нижнесакмарский, ул.Центральная №1а</t>
  </si>
  <si>
    <t xml:space="preserve"> г. Оренбург, ул. Терешковой/ул.Шевченко. На ЗУ путепроводная развязка улиц Терешковой</t>
  </si>
  <si>
    <t>г.Оренбург, ул.Постникова, земельный участок расположен в северной части кадастрового квартала 56:44:0448001</t>
  </si>
  <si>
    <t>город Оренбург, улица Юркина, земельный участок расположен в северо-западной части кадастрового квартала 56:44:0313004</t>
  </si>
  <si>
    <t>город Оренбург, улица Всесоюзная, земельный участок расположен в северо-восточной части кадастрового квартала 56:44:0110002</t>
  </si>
  <si>
    <t>город Оренбург, улица Мира, земельный участок расположен в восточной части кадастрового квартала 56:44:0000000. На земельном участке расположена автомобильная дорога от пр. Гагарина до ул. Монтажников</t>
  </si>
  <si>
    <t>город Оренбург, улица Донгузская, земельный участок расположен в южной части кадастрового квартала 56:44:0000000. На земельном участке расположена путепроводная развязка на Илек по ул. Донгузской литер М</t>
  </si>
  <si>
    <t xml:space="preserve"> город Оренбург, улица Донгузская, земельный участок расположен в южной части кадастрового квартала 56:44:0000000. На земельном участке расположена путепроводная развязка ул. Донгузская и ул. Беляевская (сооружение № 1) литер М</t>
  </si>
  <si>
    <t>город Оренбург, микрорайон "поселок Ростоши", улица Ростошинская, земельный участок расположен в северной части кадастрового квартала 56:44:0201021</t>
  </si>
  <si>
    <t>город Оренбург, микрорайон "поселок Ростоши", улица Финская, земельный участок расположен в северной части кадастрового квартала 56:44:0201021</t>
  </si>
  <si>
    <t>г. Оренбург, ул. Орлова, дом №164</t>
  </si>
  <si>
    <t>город Оренбург, посёлок Нижнесакмарский, улица Автомобилистов, земельный участок расположен в северо-восточной части кадастрового квартала 56:44:0000000</t>
  </si>
  <si>
    <t>город Оренбург, улица Третьяка. На земельном участке расположено одноэтажное здание котельной литер ВВ1В2, №2а</t>
  </si>
  <si>
    <t>город Оренбург, проспект Братьев Коростелевых. На земельном участке расположено одно двухэтажное здание котельной "Ж/д техникума" литер ВВ1В2, № 28/2, строение 1</t>
  </si>
  <si>
    <t>город Оренбург, проспект Братьев Коростелевых. На земельном участке расположено одноэтажное здание котельной "МЧ" литер ВВ1В2В3, № 2, строение 1.</t>
  </si>
  <si>
    <t>город Оренбург, улица Шевченко. На земельном участке расположено одноэтажное строение ЦТП № 82, литер В, № 18/2</t>
  </si>
  <si>
    <t>город Оренбург, улица Терешковой. На земельном участке расположено одноэтажное строение ЦТП № 84, литер В, № 251/2</t>
  </si>
  <si>
    <t xml:space="preserve"> город Оренбург, улица Ворошилова. На земельном участкерасположено одноэтажное строение ЦТП № 128, литер В, № 2</t>
  </si>
  <si>
    <t>город Оренбург, улица Тамарова. На земельном участке расположено одноэтажное здание котельной ГПТУ-16 с этажом на отметке 2,20 литер В, № 2/3 строение 1</t>
  </si>
  <si>
    <t xml:space="preserve"> город Оренбург, проспект Братьев Коростелевых. На земельном участке расположено одно четырехэтажное строение котельной, литер Г3Г76, № 52</t>
  </si>
  <si>
    <t xml:space="preserve"> г. Оренбург, улица Донгузская, земельный участок расположен в южной части кадастрового квартала 56:44:0000000. На земельном участке расположена автодорога для транзитного автотранспорта литер В</t>
  </si>
  <si>
    <t xml:space="preserve"> город Оренбург, улица Пролетарская/проезд Нижний, земельный участок расположен в юго-западной части кадастрового квартала 56:44:0314001</t>
  </si>
  <si>
    <t xml:space="preserve"> город Оренбург, улица Одесская,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56:44:0000000:33232</t>
  </si>
  <si>
    <t>город Оренбург, улица Терешковой,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56:44:0000000:30386</t>
  </si>
  <si>
    <t>город Оренбург, улица Комсомольская,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56:44:0000000:33247</t>
  </si>
  <si>
    <t>город Оренбург, поселок Нижнесакмарский, улица Молодежная. На земельном участке расположено двухэтажное здание школы с подвалом под частью здания литер Е, № 17</t>
  </si>
  <si>
    <t>город Оренбург, земельный участок расположен в западной части квартала 56:44:0238001</t>
  </si>
  <si>
    <t>город Оренбург, проспект Победы, земельный участок расположен в северо-восточной части кадастрового квартала 56:44:0000000</t>
  </si>
  <si>
    <t>город Оренбург, улица Степана Разина, земельный участок расположен в юго- восточной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56:44:0000000:33438</t>
  </si>
  <si>
    <t>город Оренбург, улица Орджоникидзе, земельный участок расположен в южной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56:44:0000000:33417</t>
  </si>
  <si>
    <t>город Оренбург, проспект Победы, земельный участок расположен в северо- восточной части кадастрового квартала 56:44:0000000. На земельном участке расположено сооружение дорожного транспорта - автомобильная дорога по просп. Победы от ул. Шевченко до ул. Театральной с кадастровым номером 56:44:0000000:33072</t>
  </si>
  <si>
    <t>город Оренбург, переулок Горный,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56:44:0000000:33220</t>
  </si>
  <si>
    <t>город Оренбург, улица Хакимова,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по ул. Хакимова с кадастровым номером 56:44:0000000:33254</t>
  </si>
  <si>
    <t>город Оренбург, улица Лермонтова, земельный участок расположен в центральной части кадастрового квартала 56:441:0000000. На земельном участке расположено сооружение дорожного транспорта - автомобильная дорога с кадастровым номером 56:44:0000000:33218</t>
  </si>
  <si>
    <t>город Оренбург, улица Шевченко,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56:44:0000000:33252</t>
  </si>
  <si>
    <t>город Оренбург, улица Ялтинская,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56:44:0000000:33246</t>
  </si>
  <si>
    <t>город Оренбург, улица Харьковская, земельный участок расположен в восточной части кадастрового квартала 56:44:0000000. На земельном участке расположено сооружение дорожного транспорта с кадастровым номером 56:44:0000000:33434</t>
  </si>
  <si>
    <t xml:space="preserve"> город Оренбург, улица Скороходова, земельный участок расположен в южной части кадастрового квартала 56:44:0000000. На земельном участке расположено сооружение дорожного транспорта - автомобильная дорога по ул. Скороходова с кадастровым номером 56:44:0000000:33206</t>
  </si>
  <si>
    <t xml:space="preserve"> город Оренбург, улица Ленинская/улица Правды. На земельном участке расположено одноэтажное административное здание литер ЕЕ1Е2, № 33/4-6</t>
  </si>
  <si>
    <t>город Оренбург, улица 34-я Линия, земельный участок расположен в восточной части кадастрового квартала 56:44:0000000. На земельном участке расположено сооружение дорожного транспорта - автомобильная дорога по ул. 34-я Линия от ул. 31-я Линия до ул. 71-я Линия с кадастровым номером 56:44:0000000:33213</t>
  </si>
  <si>
    <t>город Оренбург, улица Беляевская, земельный участок расположен в южной части кадастрового квартала 56:44:0000000. На земельном участке расположено сооружение дорожного транспорта</t>
  </si>
  <si>
    <t>город Оренбург, улица Карла Маркса,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по ул. Карла Маркса от ул. Уральская до ул. КИМа с кадастровым номером 56:44:0225003:109</t>
  </si>
  <si>
    <t xml:space="preserve"> город Оренбург, улица Чистопольская, земельный участок расположен в южной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56:44:0000000:33237</t>
  </si>
  <si>
    <t xml:space="preserve"> город Оренбург, улица Репина, земельный участок расположен в южной части кадастрового квартала 56:44:0000000. На земельном участке расположено сооружение дорожного транспорта - автомобильная дорога</t>
  </si>
  <si>
    <t>город Оренбург, улица Берег Урала/ переулок Паромный 3-й. На земельном участке расположен объект незавершенного строительства с кадастровым номером 56:44:0236010:340</t>
  </si>
  <si>
    <t>город Оренбург, переулок Каширина. На земельном участке расположено двухэтажное здание музыкальной школы литер А, №31</t>
  </si>
  <si>
    <t xml:space="preserve"> город Оренбург, улица 26-я Линия, земельный участок расположен в восточной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56:44:0000000:33214</t>
  </si>
  <si>
    <t>город Оренбург, улица Фрунзе,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по ул. Фрунзе от ул. Полтавская до пер. Канарейкина с кадастровым номером 56:44:0000000:33245</t>
  </si>
  <si>
    <t>город Оренбург, улица Мало-Луговая, земельный участок расположен в южной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56:44:0000000:33405</t>
  </si>
  <si>
    <t>город Оренбург, улица Витебская,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56:44:0000000:33239</t>
  </si>
  <si>
    <t>город Оренбург, улица Кондукторская,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56:44:0000000:33234</t>
  </si>
  <si>
    <t>город Оренбург, улица 32-я Линия, земельный участок расположен в восточной части кадастрового квартала 56:44:0000000. На земельном участке расположено сооружение дорожного транспорта - автомобильная дорога по ул. 32-я Линия от ул. 26-я Линия до ул. 75-я Линия с кадастровым номером 56:44:0000000:33212</t>
  </si>
  <si>
    <t xml:space="preserve"> город Оренбург, улица Буранная,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56:44:0000000:33207</t>
  </si>
  <si>
    <t>город Оренбург, проспект Победы, земельный участок расположен в центральной части кадастрового квартала 56:44:0416003</t>
  </si>
  <si>
    <t xml:space="preserve"> город Оренбург, проспект Победы, земельный участок расположен в юго-западной части кадастрового квартала 56:44:0417006</t>
  </si>
  <si>
    <t>город Оренбург, село Краснохолм, улица Липова. На земельном участке расположено одноэтажное нежилое здание с кадастровым номером 56:44:1001003, № 9/1</t>
  </si>
  <si>
    <t>город Оренбург, улица Карагандинская, земельный участок расположен в восточной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56:44:0000000:33191</t>
  </si>
  <si>
    <t>город Оренбург, проспект Гагарина, земельный участок расположен в южной части кадастрового квартала 56:44:0210002</t>
  </si>
  <si>
    <t xml:space="preserve"> город Оренбург, улица Алтайская. На земельном участке расположено сооружение дорожного транспорта - автомобильная дорога (с кадастровым номером 56:44:0000000:33216) по ул. Алтайская от ул. Карагандинская до пр. Гагарина</t>
  </si>
  <si>
    <t>город Оренбург, переулок Ярославский, земельный участок расположен в восточной части кадастрового квартала 56:44:0000000. На земельном участке расположено сооружение дорожного транспорта - автомобильная дорога по пер. Ярославский от ул. Карагандинская до ул. Шевченко с кадастровым номером 56:44:0000000:33165</t>
  </si>
  <si>
    <t>город Оренбург, земельный участок расположен в северной части кадастрового квартала 56:44:0113001</t>
  </si>
  <si>
    <t xml:space="preserve"> город Оренбург, земельный участок расположен в северной части кадастрового квартала 56:44:0113001</t>
  </si>
  <si>
    <t>город Оренбург, улица Аксакова. На земельном участке расположено сооружение дорожного транспорта - автомобильная дорога (с кадастровым номером 56:44:0000000:33475)</t>
  </si>
  <si>
    <t>город Оренбург, улица 10-я Линия. На земельном участке расположено сооружение дорожного транспорта - автомобильная дорога (с кадастровым номером 56:44:0000000:33208) по ул. 10-я Линия от ул. Мира до ул. 29-я Линия.</t>
  </si>
  <si>
    <t>город Оренбург, улица Весенняя. На земельном участке расположено сооружение дорожного транспорта - автомобильная дорога (с кадастровым номером 56:44:0000000:33394)</t>
  </si>
  <si>
    <t>город Оренбург, улица Курача,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56:44:0000000:33225</t>
  </si>
  <si>
    <t>город Оренбург, улица Гусева,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56:44:0000000:33241</t>
  </si>
  <si>
    <t>город Оренбург, улица Ленинская,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56:44:0000000:33258 от ул. Яицкая до ул. Чкалова</t>
  </si>
  <si>
    <t xml:space="preserve"> город Оренбург, улица Актюбинская,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56:44:0000000:33229</t>
  </si>
  <si>
    <t>город Оренбург, улица Яицкая,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56:44:0000000:33443</t>
  </si>
  <si>
    <t>г Оренбург, с Городище, ул Октябрьская, дом № 2а</t>
  </si>
  <si>
    <t>город Оренбург, улица Авиационная, земельный участок расположен в южной части кадастрового квартала 56:44:0000000. На земельном участке расположено сооружение дорожного транспорта - автомобильная дорога по ул. Авиационная от шоссе Илекское до ул. Измайловская с кадастровым номером 56:44:0000000:33177</t>
  </si>
  <si>
    <t>город Оренбург, улица Расковой,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56:44:0000000:33263</t>
  </si>
  <si>
    <t xml:space="preserve"> город Оренбург, улица Плеханова, земельный участок расположен в юго-восточной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56:44:0000000:33215</t>
  </si>
  <si>
    <t xml:space="preserve"> город Оренбург, улица Ноябрьская, на земельный участок расположено трехэтажное нежилое здание с кадастровым номером 56:44:0305004:3856, № 43/3</t>
  </si>
  <si>
    <t>город Оренбург, переулок Косогорный, земельный участок расположен в центральной части кадастрового квартала 56:44:0000000. На земельном участке расположено сооружение дорожного транспорта с кадастровым номером 56:44:0000000:33211 от ул. Курача до ул. Чичерина</t>
  </si>
  <si>
    <t>город Оренбург, улица Мискинова,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по ул. Мискинова от ул. Шевченко до ул. Оренбургская с кадастровым номером 56:44:0000000:33186</t>
  </si>
  <si>
    <t>город Оренбург, улица 15-я Линия, земельный участок расположен в восточной части кадастрового квартала 56:44:0000000. На земельном участке расположено сооружение дорожного транспорта - автомобильная дорога по ул. 15-я Линия от ул. 16-я Линия до ул. 2-я Линия с кадастровым номером 56:44:0000000:33222</t>
  </si>
  <si>
    <t>город Оренбург, поселок Нижнесакмарский, улица Молодежная, земельный участок расположен в западной части кадастрового квартала 56:44:0501001</t>
  </si>
  <si>
    <t xml:space="preserve"> город Оренбург, поселок Нижнесакмарский, улица Молодежная, земельный участок расположен в западной части кадастрового квартала 56:44:0501001</t>
  </si>
  <si>
    <t>город Оренбург, проспект Парковый. На земельном участке расположена спортивная площадка литер Е6, № 40</t>
  </si>
  <si>
    <t>город Оренбург, улица Орская,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56:44:0000000:33235</t>
  </si>
  <si>
    <t>г Оренбург, с Краснохолм, проезд Карагачевый, дом 1</t>
  </si>
  <si>
    <t>город Оренбург, улица Маврицкого, земельный участок № 76</t>
  </si>
  <si>
    <t>город Оренбург, улица Геофизиков, в юго-западной части кадастрового квартала 56:44:0264007</t>
  </si>
  <si>
    <t>ород Оренбург, улица Мусы Джалиля/переулок Чулочный. На земельном участке расположено двухэтажное здание литер ЕЕ1Е2, № 37/16</t>
  </si>
  <si>
    <t>г. Оренбург, ул. Рыбаковская, № 72</t>
  </si>
  <si>
    <t>город Оренбург, улица Уральская. На земельном участке расположено сооружение дорожного транспорта с кадастровым номером 56:44:0000000:33217</t>
  </si>
  <si>
    <t>город Оренбург, улица 60 лет Октября. На земельном участке расположено сооружение дорожного транспорта с кадастровым номером 56:44:0000000:33178</t>
  </si>
  <si>
    <t>город Оренбург, улица Рыбаковская. На земельном участке расположено сооружение дорожного транспорта автомобильная дорога по ул. Рыбаковская, с кадастровым номером 56:44:0000000:30374</t>
  </si>
  <si>
    <t xml:space="preserve"> город Оренбург, улица Лесозащитная. На земельном участке расположено сооружение дорожного транспорта с кадастровым номером 56:44:0000000:33271</t>
  </si>
  <si>
    <t xml:space="preserve"> город Оренбург, улица Конституции СССР. На земельном участке расположен одноэтажный спортивный комплекс литер Е, № 24/1</t>
  </si>
  <si>
    <t>город Оренбург, улица Амурская. На земельном участке расположено сооружение дорожного транспорта автомобильная дорога по ул. Амурская, с кадастровым номером 56:44:0000000:33167</t>
  </si>
  <si>
    <t>город Оренбург, переулок Станочный. На земельном участке расположено сооружение дорожного транспорта с кадастровым номером 56:44:0000000:33253</t>
  </si>
  <si>
    <t>город Оренбург, улица Сызранская. На земельном участке расположено сооружение дорожного транспорта от ул. Моторной до ул. Ялтинской с кадастровым номером 56:44:0000000:33256</t>
  </si>
  <si>
    <t xml:space="preserve"> город Оренбург, улица Набережная. На земельном участке расположено сооружение дорожного транспорта с кадастровым номером 56:44:0000000:33416</t>
  </si>
  <si>
    <t xml:space="preserve"> город Оренбург, улица Профсоюзная. На земельном участке расположено сооружение дорожного транспорта с кадастровым номером 56:44:0000000:33422</t>
  </si>
  <si>
    <t>город Оренбург, улица Яблочкова. На земельном участке расположено сооружение дорожного транспорта с кадастровым номером 56:44:0361004:81</t>
  </si>
  <si>
    <t xml:space="preserve"> город Оренбург, улица Тамбовская. На земельном участке расположено сооружение дорожного транспорта автомобильная дорога по ул. Тамбовская с кадастровым номером 56:44:0000000:33240</t>
  </si>
  <si>
    <t xml:space="preserve"> город Оренбург, переулок Онежский. На земельном участке расположено сооружение дорожного транспорта с кадастровым номером 56:44:0000000:33243</t>
  </si>
  <si>
    <t>город Оренбург, улица Жуковского. На земельном участке расположено сооружение дорожного транспорта автомобильная дорога по ул. Жуковского от ул. Регенераторная до ул. Набережная Сакмары, с кадастровым номером 56:44:0000000:33242</t>
  </si>
  <si>
    <t xml:space="preserve"> город Оренбург, земельный участок расположен в северной части кадастрового квартала 56:44:0239001</t>
  </si>
  <si>
    <t>город Оренбург, микрорайон «посёлок Ростоши», улица Финская, земельный участок расположен в северной части кадастрового квартала 56:44:0201021</t>
  </si>
  <si>
    <t>город Оренбург, микрорайон "посёлок Ростоши", улица Ростошинская, земельный участок расположен в северной части кадастрового квартала 56:44:0201021</t>
  </si>
  <si>
    <t>г. Оренбург, сдт КОЖЕВНИК ОВЧИНЫЙ ГОРОДОК, уч. 14</t>
  </si>
  <si>
    <t>город Оренбург, шоссе Илекское. На земельном участке расположено сооружение дорожного транспорта с кадастровым номером 56:00:0000000:608</t>
  </si>
  <si>
    <t>город Оренбург, улица Восточная. На земельном участке расположено сооружение дорожного транспорта с кадастровым номером 56:44:0000000:33845</t>
  </si>
  <si>
    <t xml:space="preserve"> город Оренбург, переулок Дальний. На земельном участке расположено сооружение дорожного транспорта с кадастровым номером 56:44:0000000:33219</t>
  </si>
  <si>
    <t>город Оренбург, улица Юркина. На земельном участке расположено сооружение дорожного транспорта с кадастровым номером 56:44:0000000:33261</t>
  </si>
  <si>
    <t>город Оренбург, ул. Инверторная, земельный участок расположен в северо-восточной части кадастрового квартала 56:44:0000000</t>
  </si>
  <si>
    <t>город Оренбург, улица Поляничко, земельный участок расположен в центральной части кадастрового квартала 56:44:0202001</t>
  </si>
  <si>
    <t>город Оренбург, улица Вокзальная. На земельном участке расположено сооружение дорожного транспорта от ул. Ткачева до ул. Деповской с кадастровым номером 56:44:0000000:33223</t>
  </si>
  <si>
    <t>город Оренбург, улица Манежная. На земельном участке расположено сооружение дорожного транспорта от ул. Магистральной до ул. Домбаровской с кадастровым номером 56:44:0000000:33230</t>
  </si>
  <si>
    <t xml:space="preserve"> город Оренбург, улица Братьев Башиловых. На земельном участке расположено сооружение дорожного транспорта с кадастровым номером 56:44:0000000:33409</t>
  </si>
  <si>
    <t xml:space="preserve"> город Оренбург, улица Монтажников. На земельном участке расположено сооружение дорожного транспорта от пр. Победы до ул. Транспортной с кадастровым номером 56:44:0000000:33231</t>
  </si>
  <si>
    <t>город Оренбург, улица Пролетарская. На земельном участке расположено одно-двух(с этажом на отм. 2,90)-трехэтажное здание котельной "Пролетарская" литер ВВ1В2, № 255А строение 1</t>
  </si>
  <si>
    <t>город Оренбург, улица Казаковская, земельный участок расположен в центральной части кадастрового квартала 56:44:0000000. На земельном участке расположено сооружение дорожного транспорта</t>
  </si>
  <si>
    <t>город Оренбург, проспект Парковый. На земельном участке расположено сооружение дорожного транспорта с кадастровым номером 56:44:0000000:33420</t>
  </si>
  <si>
    <t xml:space="preserve"> город Оренбург, поселок Самородово, улица Мира, 2. На земельном участке расположено двухэтажное административное здание, литер Е, с кадастровым номером 56:44:0210002:118</t>
  </si>
  <si>
    <t>09.07.2015                                 56-56/001-56/001/055/2015-229/1</t>
  </si>
  <si>
    <t>08.07.2015                                 56-56/001-56/001/055/2015-230/1</t>
  </si>
  <si>
    <t>09.07.2015                            56-56/001-56/001/055/2015-231/1</t>
  </si>
  <si>
    <t>09.07.2015                                56-56/001-56/001/055/2015-232/1</t>
  </si>
  <si>
    <t>город Оренбург, улица Набережная, № 25. На земельном участке расположено одноэтажное здание котельной, литер К.</t>
  </si>
  <si>
    <t>город Оренбург, урочище "Дубки". На земельном участке расположено одно-двухэтажная с оборудованием дополнительного этажа на отметке +3,30 котельная, литер ВВ1</t>
  </si>
  <si>
    <t>город Оренбург, улица Волгоградская, 15. На земельном участке расположено одноэтажное строение ЦТП № 95, литер ВВ1В2</t>
  </si>
  <si>
    <t>город Оренбург, улица Челюскинцев, № 17. На ЗУ одноэтажное здание котельной "Кадетский корпус", литер ВВ1</t>
  </si>
  <si>
    <t>08.07.2015                                       56-56/001-56/001/055/2015-233/1</t>
  </si>
  <si>
    <t>10.07.2015                                    56-56/001-56/001/055/2015-242/1</t>
  </si>
  <si>
    <t>13.07.2015                                        56-56/001-56/001/055/2015-244/1</t>
  </si>
  <si>
    <t>13.07.2015                                      56-56/001-56/001/055/2015-243/1</t>
  </si>
  <si>
    <t>13.07.2015                                     56-56/001-56/001/055/2015-241/1</t>
  </si>
  <si>
    <t>город Оренбург, улица Полтавская, 41. На земельном участке расположено одноэтажное здание котельной, литер ВВ1В2В3</t>
  </si>
  <si>
    <t>город Оренбург, улица Чебеньковская. На земельном участке расположено сооружение дорожного транспорта с кадастровым номером 56:44:0000000:33464</t>
  </si>
  <si>
    <t>г. Оренбург, ул. Гребенская</t>
  </si>
  <si>
    <t>город Оренбург, улица Хабаровская. На земельном участке расположено сооружение дорожного транспорта с кадастровым номером 56:44:0000000:33227</t>
  </si>
  <si>
    <t>город Оренбург, улица Магистральная. На земельном участке расположено сооружение дорожного транспорта с кадастровым номером 56:44:0000000:33415</t>
  </si>
  <si>
    <t>13.07.2015                                        56-56/001-56/001/055/2015-240/1</t>
  </si>
  <si>
    <t>14.07.2015                                    56-56/001-56/001/057/2015-264/1</t>
  </si>
  <si>
    <t>14.07.2015                                      56-56/001-56/001/057/2015-262/1</t>
  </si>
  <si>
    <t>15.07.2015                                         56-56/001-56/001/057/2015-261/1</t>
  </si>
  <si>
    <t xml:space="preserve"> город Оренбург, поселок Каргала, улица Заводская. На земельном участке расположено двухэтажное здание котельной № 2 с подвалом, литер В19, №1</t>
  </si>
  <si>
    <t>город Оренбург, улица Советская, земельный участок расположен в северной части кадастрового квартала 56:44:0445011</t>
  </si>
  <si>
    <t>город Оренбург, село Пруды, улица Есенина, земельный участок расположен в восточной части кадастрового квартала 56:44:0801001</t>
  </si>
  <si>
    <t>город Оренбург, , парк "Зауральная роща", земельный участок расположен в северо-западной части кадастрового квартала 56:44:0244001</t>
  </si>
  <si>
    <t>ООО "Малая земля", ИНН: 5610219843</t>
  </si>
  <si>
    <t>Аренда №19/п-204юр с 01.10.2019</t>
  </si>
  <si>
    <t xml:space="preserve">01.10.2019                             56:44:0314001:3658-56/001/2019-6 </t>
  </si>
  <si>
    <t>15.07.2015                                    56-56/001-56/001/057/2015-263/1</t>
  </si>
  <si>
    <t>23.07.2015                                       56-56/001-56/001/051/2015-535/1</t>
  </si>
  <si>
    <t>22.07.2015                                      56-56/001-56/001/051/2015-536/1</t>
  </si>
  <si>
    <t>29.07.2015                                  56-56/001-56/001/051/2015-627/1</t>
  </si>
  <si>
    <t>29.07.2015                               56-56/001-56/001/007/2015-722/1</t>
  </si>
  <si>
    <t>город Оренбург, улица Котова. На земельном участке расположено одноэтажное строение ЦТП "Жилгородок-2", литер ВВ1, №97а.</t>
  </si>
  <si>
    <t>город Оренбург, улица Володарского. На земельном участке расположено сооружение дорожного транспорта с кадастровым номером 56:44:0000000:33428</t>
  </si>
  <si>
    <t>город Оренбург, улица Диагностики. На земельном участке расположено сооружение дорожного транспорта с кадастровым номером 56:44:0000000:33404</t>
  </si>
  <si>
    <t xml:space="preserve"> город Оренбург, микрорайон "пос. им. Куйбышева", улица Природная. На земельном участке расположено сооружение дорожного транспорта с кадастровым номером 56:44:0240008:277</t>
  </si>
  <si>
    <t xml:space="preserve"> город Оренбург, улица Постникова/ улица Казаковская, на земельном участке расположено одноэтажное нежилое здание литер АА1 (в составе нежилого помещения №1, нежилого помещения №2 нежилого помещения №3, нежилого помещения №4), № 22/71</t>
  </si>
  <si>
    <t>13.08.2015                                        56-56/001/055/2015-251/1</t>
  </si>
  <si>
    <t>11.08.2015                                   56-56/001/055/2015-254/1</t>
  </si>
  <si>
    <t>12.08.2015                                    56-56/001/055/2015-252/1</t>
  </si>
  <si>
    <t>11.08.2015                                       56-56/001/055/2015-253/1</t>
  </si>
  <si>
    <t>14.08.2015                                     56-56/001/055/2015-272/1</t>
  </si>
  <si>
    <t>город Оренбург, улица Конституции СССР. На земельном участке расположено сооружение дорожного транспорта с кадастровым номером 56:44:0000000:30375</t>
  </si>
  <si>
    <t xml:space="preserve"> город Оренбург, улица Салмышская. На земельном участке расположено сооружение дорожного транспорта с кадастровым номером 56:44:0000000:33226 от ул. Волгоградской до ул. Гаранькина</t>
  </si>
  <si>
    <t>город Оренбург, улица Театральная. На земельном участке расположено сооружение дорожного транспорта с кадастровым номером 56:44:0000000:30372</t>
  </si>
  <si>
    <t>город Оренбург, проспект Дзержинского. На земельном участке расположено сооружение дорожного транспорта с кадастровым номером 56:44:0000000:30385</t>
  </si>
  <si>
    <t xml:space="preserve"> город Оренбург, улица Тихая. На земельном участкерасположено одноэтажное здание центрального теплового пункта № 118, литер В, № 6/1</t>
  </si>
  <si>
    <t>31.08.2015                                    56-56/001-56/055/2015-367/1</t>
  </si>
  <si>
    <t>01.09.2015                               56-56/001-56/001/055/2015-368/1</t>
  </si>
  <si>
    <t>03.09.2015                                  56-56/001-56/001/055/2015-369/1</t>
  </si>
  <si>
    <t>03.09.2015                                    56-56/001-56/001/055/2015-383/1</t>
  </si>
  <si>
    <t>03.09.2015                                   56-56/001-56/001/055/2015-366/1</t>
  </si>
  <si>
    <t>город Оренбург, ул. Орлова. На земельном участке расположено сооружение дорожного транспорта с кадастровым номером 56:44:0000000:33427</t>
  </si>
  <si>
    <t>город Оренбург, ул. Кобозева. На земельном участке расположено сооружение дорожного транспорта с кадастровым номером 56:44:0000000:33413</t>
  </si>
  <si>
    <t xml:space="preserve"> город Оренбург, улица Лабужского. На земельном участке расположено сооружение дорожного транспорта с кадастровым номером 56:44:0000000:33488</t>
  </si>
  <si>
    <t xml:space="preserve"> город Оренбург, автомобильная дорога по ул. Юных Ленинцев от ул. Брестская до ул. Просторная. На земельном участке расположено сооружение дорожного транспорта с кадастровым номером 56:44:0000000:33221</t>
  </si>
  <si>
    <t>56:44:0000000:35349</t>
  </si>
  <si>
    <t xml:space="preserve"> город Оренбург, автомобильная дорога по ул. Брестская от пр. Дзержинского до ул. Джангильдина. На земельном участке расположено сооружение дорожного транспорта с кадастровым номером 56:44:0000000:33185</t>
  </si>
  <si>
    <t>07.09.2015                           56-56/001-56/001/055/2015-381/1</t>
  </si>
  <si>
    <t>07.09.2015                                 56-56/001-56/001/055/2015-382/1</t>
  </si>
  <si>
    <t>23.09.2015                               56-56/001-56/001/055/2015-450/1</t>
  </si>
  <si>
    <t>ород Оренбург, автомобильная дорога по ул. Народная от ул. Новая до ул. Полтавская. На земельном участке расположено сооружение дорожного транспорта с кадастровым номером 56:44:0000000:33266</t>
  </si>
  <si>
    <t>город Оренбург, проезд Коммунаров. На земельном участке расположено сооружение дорожного транспорта с кадастровым номером 56:44:0000000:33414</t>
  </si>
  <si>
    <t>город Оренбург, ул. 1 Мая. На земельном участке расположено сооружение дорожного транспорта с кадастровым номером 56:44:0000000:33401</t>
  </si>
  <si>
    <t>город Оренбург, улица Джангильдина, земельный участок расположен в северо-западной части кадастрового квартала 56:44:0112003</t>
  </si>
  <si>
    <t>24.09.2015                               56-56/001-56/001/057/2015-456/1</t>
  </si>
  <si>
    <t>28.09.2015                                      56-56/001-56/001/057/2015-458/1</t>
  </si>
  <si>
    <t>28.09.2015                                   56-56/001-56/001/057/2015-457/1</t>
  </si>
  <si>
    <t>25.09.2015                                56-56/001-56/001/057/2015-455/1</t>
  </si>
  <si>
    <t>29.09.2015                                   56-56/001-56/001/051/2015-955/1</t>
  </si>
  <si>
    <t>город Оренбург, улица Арапова. На земельном участке расположено сооружение дорожного транспорта с кадастровым номером 56:44:0226010:33</t>
  </si>
  <si>
    <t>город Оренбург, улица Абдрашитова. На земельном участке расположено сооружение дорожного транспорта с кадастровым номером 56:44:0000000:33431</t>
  </si>
  <si>
    <t>город Оренбург, улица Электрическая. На земельном участке расположено сооружение дорожного транспорта с кадастровым номером 56:44:0000000:33440</t>
  </si>
  <si>
    <t>город Оренбург, улица Авторемонтная. На земельном участке расположено сооружение дорожного транспорта с кадастровым номером 56:44:0000000:33437</t>
  </si>
  <si>
    <t>город Оренбург, улица Бакинская, на земельном участке расположено сооружение дорожного транспорта с кадастровым номером 56:44:0119009:109</t>
  </si>
  <si>
    <t>01.10.2015                                    56-56/001-56/001/051/2015-956/1</t>
  </si>
  <si>
    <t>01.10.2015                                     56-56/001-56/001/051/2015-982/1</t>
  </si>
  <si>
    <t xml:space="preserve"> город Оренбург, улица Артельная. На земельном участке расположено сооружение дорожного транспорта с кадастровым номером 56:44:0000000:33441</t>
  </si>
  <si>
    <t>город Оренбург, улица Багаева, на земельном участке расположено сооружение дорожного транспорта с кадастровым номером 56:44:0000000:33439</t>
  </si>
  <si>
    <t>05.10.2015                               56-56/001/051/2015-979/1</t>
  </si>
  <si>
    <t>02.10.2015                              56-56/001-56/001/051/2015-980/1</t>
  </si>
  <si>
    <t>05.10.2015                                  56-56/001-56/001/051/2015-981/1</t>
  </si>
  <si>
    <t>08.10.2015                                  56-56/001-56/001/055/2015-476/1</t>
  </si>
  <si>
    <t>07.10.2015                                    56-56/001-56/001/055/2015-477/1</t>
  </si>
  <si>
    <t>город Оренбург, улица Абдулинская. На земельном участке расположено сооружение дорожного транспорта с кадастровым номером 56:44:0000000:33515</t>
  </si>
  <si>
    <t>город Оренбург, улица Баумана. На земельном участке расположено сооружение дорожного транспорта с кадастровым номером 56:44:0000000:33444</t>
  </si>
  <si>
    <t xml:space="preserve"> город Оренбург, проезд Автоматики, на земельном участке расположено сооружение дорожного транспорта с кадастровым номером 56:44:0000000:33451</t>
  </si>
  <si>
    <t xml:space="preserve"> город Оренбург, улица Берег Урала, на земельном участке расположено сооружение дорожного транспорта с кадастровым номером 56:44:0236010:381</t>
  </si>
  <si>
    <t>город Оренбург, улица Базарная, на земельном участке расположено сооружение дорожного транспорта с кадастровым номером 56:44:0000000:33442</t>
  </si>
  <si>
    <t>Автономная некоммерческая организация по сохранению и развитию культуры и искусства Евразии "ЕВРАЗИЙСКИЙ ТВОРЧЕСКИЙ СОЮЗ ХУДОЖНИКОВ И РЕСТАВРАТОРОВ", ИНН: 5610223751</t>
  </si>
  <si>
    <t>Аренда                Договор аренды объекта муниципального нежилого фонда города Оренбурга oт 11.10.2018 №2-813б-13241</t>
  </si>
  <si>
    <t>01.04.2019 56:44:0455004:65-56/001/2019-2</t>
  </si>
  <si>
    <t>15.10.2015                              56-56/001-56/001/056/2015-959/1</t>
  </si>
  <si>
    <t>15.10.2015                               56-56/001-56/001/056/2015-958/1</t>
  </si>
  <si>
    <t>07.10.2015                                    56-56/001-56/001/055/2015-485/1</t>
  </si>
  <si>
    <t>07.10.2015                                 56-56/001-56/001/055/2015-475/1</t>
  </si>
  <si>
    <t>09.11.2015                                 56-56/001-56/001/055/2015-486/1</t>
  </si>
  <si>
    <t>09.11.2015                                     56-56/001-56/001/055/2015-564/1</t>
  </si>
  <si>
    <t>13.11.2015                                         56-56/001-56/001/055/2015-604/1</t>
  </si>
  <si>
    <t>26.11.2015                                        56-56/001-56/001/257/2015-706/1</t>
  </si>
  <si>
    <t>01.10.2015                                56-56/001-056/051/2015-957/1</t>
  </si>
  <si>
    <t>02.12.2015                                   56-56/001-56/001/053/2015-563/1</t>
  </si>
  <si>
    <t>31.12.2015                                   56-56/001-56/001/055/2015-664/1</t>
  </si>
  <si>
    <t>26.01.2016                                56-56/001-56/001/237/2016-17/1</t>
  </si>
  <si>
    <t>29.01.2016                                    56-56/001-56/001/233/2015-55/1</t>
  </si>
  <si>
    <t>25.02.2016                              56-56/001-56/001/204/2016-305/1</t>
  </si>
  <si>
    <t>09.03.2016                               56-56/001-56/001/227/2016-269/1</t>
  </si>
  <si>
    <t>05.04.2016                               56-56/001-56/001/204/2016-481/1</t>
  </si>
  <si>
    <t>56:44:0000000:38174</t>
  </si>
  <si>
    <t>20.04.2016                               56-56/001-56/001/229/2016-434/1</t>
  </si>
  <si>
    <t>30.10.2019                            56:44:0000000:38174-56/001/2019-1</t>
  </si>
  <si>
    <t>21.04.2016                                    56-56/001-56/001/229/2016-432/1</t>
  </si>
  <si>
    <t>25.04.2016                                    56-56/001-56/001/229/2016-463/1</t>
  </si>
  <si>
    <t>26.04.2016                           56-56/001-56/001/229/2016-464/1</t>
  </si>
  <si>
    <t>27.04.2016                                  56-56/001-56/001/229/2016-481/1</t>
  </si>
  <si>
    <t>28.04.2016                           56-56/001-56/001/229/2016-480/1</t>
  </si>
  <si>
    <t>29.04.2016                                  56-56/001-56/001/229/2016-479/1</t>
  </si>
  <si>
    <t>28.04.2016                                    56-56/001-56/001/229/2016-478/1</t>
  </si>
  <si>
    <t>02.05.2016                                    56-56/001-56/001/229/2016-482/1</t>
  </si>
  <si>
    <t>10.05.2016                                  56-56/001-56/001/229/2016-527/1</t>
  </si>
  <si>
    <t>06.05.2016                             56-56/001-56/001/229/2016-526/1</t>
  </si>
  <si>
    <t>06.05.2016                                56-56/001-56/001/229/2016-524/1</t>
  </si>
  <si>
    <t>10.05.2016                            56-56/001-56/001/229/2016-525/1</t>
  </si>
  <si>
    <t>19.05.2016                            56-56/001-56/001/204/2016-725/1</t>
  </si>
  <si>
    <t xml:space="preserve">22.04.2016                               № 56-56/001-56/001/103/2016-8379/2 </t>
  </si>
  <si>
    <t>25.05.2016                             56-56/001-56/001/217/2016-304/2</t>
  </si>
  <si>
    <t xml:space="preserve">25.05.2016                                56-56/001-56/001/204/2016-762/1 </t>
  </si>
  <si>
    <t>30.05.2016                                56-56/001-56/001/204/2016-760/1</t>
  </si>
  <si>
    <t>03.08.2016                              56-56/001-56/001/231/2016-753/1</t>
  </si>
  <si>
    <t>03.08.2016                             56-56/001-56/001/231/2016-754/1</t>
  </si>
  <si>
    <t>04.08.2016                           56-56/001-56/001/231/2016-751/1</t>
  </si>
  <si>
    <t>04.08.2016                           56-56/001-56/001/231/2016-752/1</t>
  </si>
  <si>
    <t>04.08.2016                              56-56/001-56/001/231/2016-756/1</t>
  </si>
  <si>
    <t>09.06.2016                             56-56/001-56/001/204/2016-878/1</t>
  </si>
  <si>
    <t>28.07.2016                            56-56/001-56/001/213/2016-1197/1</t>
  </si>
  <si>
    <t>28.07.2016                               56-56/001-56/001/213/2016-1196/1</t>
  </si>
  <si>
    <t>29.07.2016                             56-56/001-56/001/213/2016-1198/1</t>
  </si>
  <si>
    <t>02.08.2016                             56-56/001-56/001/213/2016-1193/1</t>
  </si>
  <si>
    <t>08.08.2016                             56-56/001-56/001/231/2016-750/1</t>
  </si>
  <si>
    <t>08.08.2016                            56-56/001-56/001/231/2016-747/1</t>
  </si>
  <si>
    <t>08.08.2016                              56-56/001-56/001/231/2016-748/1</t>
  </si>
  <si>
    <t>08.08.2016                              56-56/001-56/001/231/2016-746/1</t>
  </si>
  <si>
    <t>08.08.2016                             56-56/001-56/001/231/2016-749/1</t>
  </si>
  <si>
    <t>16.08.2016                            56-56/001-56/001/212/2016-888/1</t>
  </si>
  <si>
    <t>12.08.2016                            56-56/001-56/001/213/2016-1271/1</t>
  </si>
  <si>
    <t>11.08.2016                            56-56/001-56/001/213/2016-1274/1</t>
  </si>
  <si>
    <t>12.08.2016                              56-56/001-56/001/213/2016-1273/1</t>
  </si>
  <si>
    <t>12.08.2016                             56-56/001-56/001/213/2016-1272/1</t>
  </si>
  <si>
    <t>29.08.2016                                 56-56/001-56/001/213/2016-1354/1</t>
  </si>
  <si>
    <t>05.09.2016                              56-56/001-56/001/213/2016-1428/1</t>
  </si>
  <si>
    <t>06.09.2016                              56-56/001-56/001/213/2016-1431/1</t>
  </si>
  <si>
    <t>МКУ "БиОз"                          ИНН-5612160144</t>
  </si>
  <si>
    <t>22.09.2016                             56-56/001-56/001/231/2016-1096/1</t>
  </si>
  <si>
    <t>22.09.2016                              56-56/001-56/001/231/2016-1095/1</t>
  </si>
  <si>
    <t>22.09.2016                                56-56/001-56/001/231/2016-1094/1</t>
  </si>
  <si>
    <t>23.09.2016                               56-56/001-56/001/231/2016-1099/1</t>
  </si>
  <si>
    <t>23.09.2016                             56-56/001-56/001/231/2016-1100/1</t>
  </si>
  <si>
    <t>23.09.2016                              56-56/001-56/001/231/2016-1098/1</t>
  </si>
  <si>
    <t>29.09.2016                              56-56/001-56/001/213/2016-1496/1</t>
  </si>
  <si>
    <t>27.09.2016                           56-56/001-56/001/212/2016-976/1</t>
  </si>
  <si>
    <t>26.09.2016                              56-56/001-56/001/212/2016-977/1</t>
  </si>
  <si>
    <t>26.09.2016                            56-56/001-56/001/212/2016-978/1</t>
  </si>
  <si>
    <t>22.09.2016                            56-56/001-56/001/212/2016-981/1</t>
  </si>
  <si>
    <t>26.09.2016                             56-56/001-56/001/212/2016-984/1</t>
  </si>
  <si>
    <t>29.09.2016                                  56-56/001-56/001/212/2016-1016/1</t>
  </si>
  <si>
    <t>30.09.2016                              56-56/001-56/001/212/2016-1019/1</t>
  </si>
  <si>
    <t>30.09.2016                              56-56/001-56/001/213/2016-1500/1</t>
  </si>
  <si>
    <t>14.10.2016                           56-56/001-56/001/213/2016-1537/1</t>
  </si>
  <si>
    <t>20.10.2016                                56-56/001-56/001/212/2016-1120/1</t>
  </si>
  <si>
    <t>20.10.2016                            56-56/001-56/001/212/2016-1116/1</t>
  </si>
  <si>
    <t>20.10.2016                              56-56/001-56/001/212/2016-1119/1</t>
  </si>
  <si>
    <t>20.10.2016                                  56-56/001-56/001/212/2016-1133/1</t>
  </si>
  <si>
    <t>21.10.2016                             56-56/001-56/001/212/2016-1117/1</t>
  </si>
  <si>
    <t>24.10.2016                             56-56/001-56/001/212/2016-1118/1</t>
  </si>
  <si>
    <t>25.10.2016                               56-56/001-56/001/212/2016-1137/1</t>
  </si>
  <si>
    <t>27.10.2016                              56-56/001-56/212/2016-1134/1</t>
  </si>
  <si>
    <t>27.10.2016                               56-56/001-56/001/212/2016-1136/1</t>
  </si>
  <si>
    <t>27.10.2016                                56-56/001-56/001/212/2016-1135/1</t>
  </si>
  <si>
    <t>28.10.2016                              56-56/001-56/001/213/2016-1593/1</t>
  </si>
  <si>
    <t>31.10.2016                             56-56/001-56/001/213/2016-1596/1</t>
  </si>
  <si>
    <t>31.10.2016                                   56-56/001-56/001/213/2016-1597</t>
  </si>
  <si>
    <t>31.10.2016                             56-56/001-56/001/213/2016-1595/1</t>
  </si>
  <si>
    <t>31.10.2016                                 56-56/001-56/001/213/2016-1594/1</t>
  </si>
  <si>
    <t>31.10.2016                             56-56/001-56/001/213/2016-1638/1</t>
  </si>
  <si>
    <t>31.10.2016                            56-56/001-56/001/213/2016-1637/1</t>
  </si>
  <si>
    <t>31.10.2016                                 56-56/001-56/213/2016-1639/1</t>
  </si>
  <si>
    <t>07.11.2016                             56-56/001-56/001/213/2016-1655/1</t>
  </si>
  <si>
    <t>07.11.2016                             56-56/001-56/001/213/2016-1653/1</t>
  </si>
  <si>
    <t>08.11.2016                            56-56/001-56/001/213/2016-1656/1</t>
  </si>
  <si>
    <t>08.11.2016                              56-56/001-56/001/213/2016-1650/1</t>
  </si>
  <si>
    <t>08.11.2016                              56-56/001-56/001/213/2016-1657/1</t>
  </si>
  <si>
    <t>08.11.2016                           56-56/001-56/001/213/2016-1649/1</t>
  </si>
  <si>
    <t>08.11.2016                              56-56/001-56/001/213/2016-1651/1</t>
  </si>
  <si>
    <t>03.11.2016                            56-56/001-56/001/213/2016-1632</t>
  </si>
  <si>
    <t>03.11.2016                                  56-56/001-56/001/213/2016-1631/1</t>
  </si>
  <si>
    <t>03.11.2016                              56-56/001-56/001/213/2016-1636/1</t>
  </si>
  <si>
    <t>08.11.2016                               56-56/001-56/001/213/2016-1635/1</t>
  </si>
  <si>
    <t>08.11.2016                           56-56/001-56/001/213/2016-1652/1</t>
  </si>
  <si>
    <t>03.11.2016                             56-56/001-56/0014/213/2016-1648/1</t>
  </si>
  <si>
    <t>03.11.2016                                56-56/001-56/001/213/2016-1634/1</t>
  </si>
  <si>
    <t>03.11.2016                                     56-56/001-56/001/213/2016-1640/1</t>
  </si>
  <si>
    <t>07.11.2016                              56-56/001-56/001/213/2016-1654/1</t>
  </si>
  <si>
    <t>30.08.2016                              56-56/001-56/001/054/2016-90/2</t>
  </si>
  <si>
    <t>10.11.2016                               56-56/001-56/001/213/2016-1708/1</t>
  </si>
  <si>
    <t>10.11.2016                                   56-56/001-56/0014/213/2016-1709/1</t>
  </si>
  <si>
    <t>15.11.2016                              56-56/001-56/001/213/2016-1701/1</t>
  </si>
  <si>
    <t>11.11.2016                              56-56/001-56/001/213/2016-1703/1</t>
  </si>
  <si>
    <t>11.11.2016                                56-56/001-56/001/213/2016-1702/1</t>
  </si>
  <si>
    <t>11.11.2016                             56-56/001-56/001/213/2016-1707/1</t>
  </si>
  <si>
    <t>11.11.2016                                 56-56/001-56/001/213/2016-1706/1</t>
  </si>
  <si>
    <t>15.11.2016                               56-56/001-56/001/213/2016-1700/1</t>
  </si>
  <si>
    <t>03.11.2016                                56-56/001-56/001/213/2016-1633/1</t>
  </si>
  <si>
    <t>17.11.2016                             56-56/001-56/001/213/2016-1745/1</t>
  </si>
  <si>
    <t>17.11.2016                           56-56/001-56/001/213/2016-1744/1</t>
  </si>
  <si>
    <t>14.11.2016                             56-56/001-56/001/213/2016-1705/1</t>
  </si>
  <si>
    <t>14.11.2016                                56-56/001-56/001/213/2016-1704/1</t>
  </si>
  <si>
    <t>17.11.2016                                56-56/001-56/001/213/2016-1757/1</t>
  </si>
  <si>
    <t>17.11.2016                                56-56/001-56/001/213/2016-1758/1</t>
  </si>
  <si>
    <t>17.11.2016                                 56-56/001-56/001/213/2016-1756/1</t>
  </si>
  <si>
    <t>17.11.2016                           56-56/001-56/001/213/2016-1747/1</t>
  </si>
  <si>
    <t>17.11.2016                                  56-56/001-56/001/213/2016-1750/1</t>
  </si>
  <si>
    <t>17.11.2016                             56-56/001-56/001/213/2016-1778/1</t>
  </si>
  <si>
    <t>21.11.2016                                56-56/001-56/001/216/2016-1109/1</t>
  </si>
  <si>
    <t>23.11.2016                                 56-56/001-56/001/213/2016-1829/1</t>
  </si>
  <si>
    <t>17.11.2016                             56-56/001-56/001/213/2016-1749/1</t>
  </si>
  <si>
    <t>17.11.2016                               56-56/001-56/001/213/2016-1748/1</t>
  </si>
  <si>
    <t>19.11.2016                                56-56/001-56/001/213/2016-1777/1</t>
  </si>
  <si>
    <t>21.11.2016                               56-56/001-56/001/213/2016-1779/1</t>
  </si>
  <si>
    <t>21.11.2016                               56-56/001-56/001/213/2016-1776/1</t>
  </si>
  <si>
    <t>21.11.2016                              56-56/001-56/001/213/2016-1775/1</t>
  </si>
  <si>
    <t>21.11.2016                                56-56/001-56/001/213/2016-1774/1</t>
  </si>
  <si>
    <t>ород Оренбург, улица Инструментальная, на земельном участке расположено сооружение дорожного транспорта с кадастровым номером 56:44:0000000:33436</t>
  </si>
  <si>
    <t>город Оренбург, улица Богдана Хмельницкого. На земельном участке расположено сооружение дорожного транспорта с кадастровым номером 56:44:0447003:311</t>
  </si>
  <si>
    <t>город Оренбург, шоссе Загородное, гора Качкарка, земельный участок расположен в северо-западной части кадастрового квартала 56:44:0201006</t>
  </si>
  <si>
    <t xml:space="preserve"> город Оренбург, улица Батурина, на земельном участке расположено сооружение дорожного транспорта с кадастровым номером 56:44:0102006:452</t>
  </si>
  <si>
    <t>21.11.2016                             56-56/001-56/001/213/2016-1773/1</t>
  </si>
  <si>
    <t>23.11.2016                           56-56/001-56/001/213/2016-1834/1</t>
  </si>
  <si>
    <t>23.11.2016                              56-56/001-56/001/213/2016-1833/1</t>
  </si>
  <si>
    <t>23.11.2016                           56-56/001-56/001/213/2016-1832/1</t>
  </si>
  <si>
    <t>23.11.2016                              56-56/001-56/001/213/2016-1830/1</t>
  </si>
  <si>
    <t>24.11.2016                                56-56/001-56/001/213/2016-1838/1</t>
  </si>
  <si>
    <t>24.11.2016                                  56-56/001-56/001/213/2016-1835/1</t>
  </si>
  <si>
    <t>24.11.2016                               56-56/001-56/001/213/2016-1836/1</t>
  </si>
  <si>
    <t>29.11.2016                               56-56/001-56/001/213/2016-1859/1</t>
  </si>
  <si>
    <t>28.11.2016                           56-56/001-56/001/213/2016-1852/1</t>
  </si>
  <si>
    <t>25.11.2016                                 56-56/001-56/001/213/2016-1837/1</t>
  </si>
  <si>
    <t>29.11.2016                                      56-56/001-56/001/213/2016-1858/1</t>
  </si>
  <si>
    <t>28.11.2016                                56-56/001-56/001/213/2016-1857/1</t>
  </si>
  <si>
    <t>28.11.2016                                     56-56/001-56/001/213/2016-1861/1</t>
  </si>
  <si>
    <t>25.11.2016                                56-56/001-56/001/213/2016-1855/1</t>
  </si>
  <si>
    <t>28.11.2016                            56-56/001-56/001/213/2016-1856/1</t>
  </si>
  <si>
    <t>28.11.2016                                 56-56/001-56/001/213/2016-1853/1</t>
  </si>
  <si>
    <t>28.11.2016                                56-56/001-56/001/213/2016-1860/1</t>
  </si>
  <si>
    <t>29.11.2016                               56-56/001-56/001/227/2016-1713/1</t>
  </si>
  <si>
    <t>29.11.2016                                  56-56/001-56/001/213/2016-1856/1</t>
  </si>
  <si>
    <t>01.12.2016                                56-56/001-56/001/227/2016-1712/1</t>
  </si>
  <si>
    <t>01.12.2016                                 56-56/001-56/001/227/2016-1715/1</t>
  </si>
  <si>
    <t>02.12.2016                               56-56/001-56/001/227/2016-1710/1</t>
  </si>
  <si>
    <t>02.12.2016                              56-56/001-56/001/227/2016-1709/1</t>
  </si>
  <si>
    <t>02.12.2016                               56-56/001-56/001/227/2016-1711/1</t>
  </si>
  <si>
    <t>г. Оренбург, ул. Луганская, дом 5</t>
  </si>
  <si>
    <t>город Оренбург, улица Старокузнечная, на земельном участке расположено сооружение дорожного транспорта с кадастровым номером 56:44:0000000:33454</t>
  </si>
  <si>
    <t>г. Оренбург, с/о «Пенсионеров», № 845а</t>
  </si>
  <si>
    <t>город Оренбург, улица Белинского. На земельном участке расположено сооружение дорожного транспорта с кадастровым номером 56:44:0000000:33445</t>
  </si>
  <si>
    <t>город Оренбург, улица Промышленная, земельный участок расположен в восточной части кадастрового квартала 56:44:0126002</t>
  </si>
  <si>
    <t>город Оренбург, село Городище, улица Октябрьская. На земельном участке расположено нежилое строение литер Г, № 2А</t>
  </si>
  <si>
    <t>г. Оренбург, ул. Калининградская, №37</t>
  </si>
  <si>
    <t>город Оренбург, улица Салмышская, земельный участок расположен в северо-западной части кадастровго квартала 56:44:0111001</t>
  </si>
  <si>
    <t>город Оренбург, проспект Победы, земельный участок расположен в центральной части кадастрового квартала 56:44:0000000</t>
  </si>
  <si>
    <t>город Оренбург, улица Комсомольская, на земельном участке расположено здание литер Д, № 199</t>
  </si>
  <si>
    <t>город Оренбург, улица Мебельная, на земельном участке расположены одноэтажная теплица литер В33В34 и одноэтажное здание пожарного депо литер В22В21, № 32</t>
  </si>
  <si>
    <t xml:space="preserve"> город Оренбург, улица Путепроводная, земельный участок расположен в южной части кадастрового квартала 56:44:0244004</t>
  </si>
  <si>
    <t>город Оренбург, ул Новая, земельный участок расположен в северной части кадастрового квартала 56:44:0314001</t>
  </si>
  <si>
    <t>город Оренбург, село Пруды, земельный участок расположен в юго-восточной части кадастрового квартала 56:44:0000000</t>
  </si>
  <si>
    <t>город Оренбург, улица Центральная, земельный участок расположен в юго-западной части кадастрового квартала 56:44:0257001</t>
  </si>
  <si>
    <t xml:space="preserve">город Оренбург, поселок Бердянка, земельный участок расположен в западной части кадастрового квартала 56:44:0901001-Северная, Молодежная, Новая, </t>
  </si>
  <si>
    <t xml:space="preserve"> город Оренбург, поселок Каргала, земельный участок расположен в юго-западной части кадастрового квартала 56:44:0601001</t>
  </si>
  <si>
    <t xml:space="preserve">город Оренбург, поселок Троицкий, земельный участок расположен в восточной части кадастрового квартала 56:44:1003001-ул.Полевая пос.Троицкий                                  </t>
  </si>
  <si>
    <t>город Оренбург, поселок Бердянка, земельный участок расположен в западной части кадастрового квартала 56:44:0901001-в новостройке</t>
  </si>
  <si>
    <t>город Оренбург, поселок Бердянка, земельный участок расположен в юго-восточной части кадастрового квартала 56:44:0901001</t>
  </si>
  <si>
    <t>город Оренбург, поселок Самородово, земельный участок расположен в западной части кадастрового квартала 56:44:0702001- ул. Школьная</t>
  </si>
  <si>
    <t xml:space="preserve"> город Оренбург, село Краснохолм, земельный участок расположен в западной части кадастрового квартала 56:44:0000000- ул. Родная, Молодежная, Дружбы, Победы, Юбилейная, Георгиевская, Гагарина</t>
  </si>
  <si>
    <t>город Оренбург, село Городище, земельный участок расположен в юго-западной части кадастрового квартала 56:44:1101001 - ул. Садовая, Молодежная</t>
  </si>
  <si>
    <t xml:space="preserve"> город Оренбург, село Городище, улица Вознесенская, земельный участок расположен в юго-западной части кадастрового квартала 56:44:1101001</t>
  </si>
  <si>
    <t xml:space="preserve"> город Оренбург, поселок Самородово, земельный участок расположен в восточной части кадастрового квартала 56:44:0701001 - ул. Каштановая</t>
  </si>
  <si>
    <t>город Оренбург, село Городище, улица Спасская, земельный участок расположен в юго-западной части кадастрового квартала 56:44:1101001</t>
  </si>
  <si>
    <t>город Оренбург, село Городище, переулок Тихий, земельный участок расположен в юго-западной части кадастрового квартала 56:44:1101001  между Спасская и Молодежная</t>
  </si>
  <si>
    <t>город Оренбург, проспект Победы, земельный участок расположен в юго-западной части кадастрового квартала 56:44:0125002</t>
  </si>
  <si>
    <t xml:space="preserve"> город Оренбург, село Городище, улица Колхозная, земельный участок расположен в центральной части кадастрового квартала 56:44:1102001</t>
  </si>
  <si>
    <t>город Оренбург, улица Гаранькина, шоссе Загородное, земельный участок расположен в северо-западной части кадастрового квартала 56:44:0201005</t>
  </si>
  <si>
    <t>г. Оренбург, ул. Советская/ Кирова/ 9 Января/ Пушкинская, дом №23/13/34-36/18</t>
  </si>
  <si>
    <t>город Оренбург, проспект Победы, земельный участок расположен в южной части кадастрового квартала 56:44:0417006</t>
  </si>
  <si>
    <t xml:space="preserve"> г. Оренбург, п. Ростоши, ул. Нежинское шоссе, № 66</t>
  </si>
  <si>
    <t>г Оренбург, ул Донгузская, на земельном участке расположено здание № 1</t>
  </si>
  <si>
    <t>город Оренбург,шоссе Илекское, земельный участок расположен в юго-восточной части кадастрового квартала 56:44:0241001</t>
  </si>
  <si>
    <t>город Оренбург, микрорайон "поселок Кушкуль", земельный участок расположен в северо-восточной части кадастрового квартала 56:44:0000000</t>
  </si>
  <si>
    <t>город Оренбург, улица Тихая, земельный участок расположен в центральной части кадастрового квартала 56:44:0103001</t>
  </si>
  <si>
    <t>город Оренбург, улица Тихая, земельный участок расположен в западной части кадастрового квартала 56:44:0103001</t>
  </si>
  <si>
    <t xml:space="preserve"> город Оренбург, улица Тихая, земельный участок расположен в западной части кадастрового квартала 56:44:0103001</t>
  </si>
  <si>
    <t xml:space="preserve"> город Оренбург, микрорайон "поселок Кушкуль", земельный участок расположен в северо-западной части кадастрового квартала 56:44:0102005</t>
  </si>
  <si>
    <t>город Оренбург, микрорайон "поселок Кушкуль", земельный участок расположен в северной части кадастрового квартала 56:44:0102005</t>
  </si>
  <si>
    <t>г. Оренбург, с. Краснохолм, ул. Революционная</t>
  </si>
  <si>
    <t xml:space="preserve"> г. Оренбург, ул. Сергея Лазо, дом №17а</t>
  </si>
  <si>
    <t>город Оренбург, улица Химическая, №20/1</t>
  </si>
  <si>
    <t>г. Оренбург, ул. Чкалова, дом №62/1</t>
  </si>
  <si>
    <t xml:space="preserve"> г. Оренбург, ул. Конституции СССР, №32</t>
  </si>
  <si>
    <t>город Оренбург, улица Комсомольская, на земельном участке расположено административное здание литер АА1, № 119</t>
  </si>
  <si>
    <t>город Оренбург, улица Деповская, на земельном участке расположены: здание механического цеха литер В10, административное здание, гараж, склад, деревообрабатывающий цех литер Е1В6В7В8В9, здание гаража литер В, здание гаража литер В3В4, здание склада, административное здание литер В5; № 67а</t>
  </si>
  <si>
    <t>город Оренбург, улица Пролетарская, № 216</t>
  </si>
  <si>
    <t>город Оренбург, улица Луганская, дом 5</t>
  </si>
  <si>
    <t>город Оренбург, улица Донгузская, земельный участок расположен в северной части кадастрового квартала 56:44:0267001</t>
  </si>
  <si>
    <t>город Оренбург, улица Монтажников, земельный участок расположен в центральной части кадастрового квартала 56:44:0409002</t>
  </si>
  <si>
    <t>город Оренбург, село Краснохолм, земельный участок расположен в центральной части кадастрового квартала 56:44:1001001</t>
  </si>
  <si>
    <t>город Оренбург, проспект Победы/улица Томилинская, земельный участок расположен в северо-западной части кадастрового квартала 56:44:0406002</t>
  </si>
  <si>
    <t>город Оренбург, проспект Дзержинского, земельный участок расположен в северной части кадастрового квартала 56:44:0000000</t>
  </si>
  <si>
    <t>город Оренбург, улица Монтажников. На земельном участке расположено двухэтажное здание теплового пункта с подвалом, литер Е, №34/6</t>
  </si>
  <si>
    <t>город Оренбург, переулок Таймырский, земельный участок расположен в восточной части кадастрового квартала 56:44:0117030</t>
  </si>
  <si>
    <t>город Оренбург, улица Народная, земельный участок расположен в северной части кадастрового квартала 56:44:0313001</t>
  </si>
  <si>
    <t>город Оренбург, проспект Парковый, земельный участок расположен в северо-восточной части кадастрового квартала 56:44:0351001</t>
  </si>
  <si>
    <t>город Оренбург, улица Чкалова, земельный участок расположен в северо-восточной части кадастрового квартала 56:44:0000000</t>
  </si>
  <si>
    <t>город Оренбург, проспект Гагарина, земельный участок расположен в юго-западной части кадастрового квартала 56:44:0215001</t>
  </si>
  <si>
    <t xml:space="preserve"> город Оренбург, микрорайон "поселок им. Куйбышева", улица Ромашковая. На земельном участке расположено сооружение дорожного транспорта с кадастровым номером 56:44:0000000:33999</t>
  </si>
  <si>
    <t>город Оренбург, микрорайон "поселок имени Куйбышева", улица Северная. На земельном участке расположено сооружение дорожного транспорта с кадастровым номером 56:44:0240006:4162</t>
  </si>
  <si>
    <t xml:space="preserve"> г. Оренбург, мкрн. "поселок имени Куйбышева", ул. Овощеводческая, на земельном участке расположено сооружение дорожного транспорта с кадастровым номером 56:44:0000000:34284</t>
  </si>
  <si>
    <t>город Оренбург, микрорайон "поселок им. Куйбышева", улица Безымянная. На земельном участке расположено сооружение дорожного транспорта с кадастровым номером 56:44:0240010:624</t>
  </si>
  <si>
    <t xml:space="preserve"> город Оренбург, микрорайон "поселок им. Куйбышева", переулок Лесной. На земельном участке расположено сооружение дорожного транспорта с кадастровым номером 56:44:0000000:33660</t>
  </si>
  <si>
    <t>город Оренбург, зона отдыха "Дубки", на земельном участке расположен детский оздоровительный лагерь "Факел"</t>
  </si>
  <si>
    <t>город Оренбург, микрорайон "поселок им. Куйбышева", улица Южная. На земельном участке расположено сооружение дорожного транспорта с кадастровым номером 56:44:0000000:34115</t>
  </si>
  <si>
    <t>город Оренбург, микрорайон "поселок им. Куйбышева", переулок Полевой. На земельном участке расположено сооружение дорожного транспорта с кадастровым номером 56:44:0240012:394</t>
  </si>
  <si>
    <t>город Оренбург, микрорайон "поселок им. Куйбышева", улица Комарова. На земельном участке расположено сооружение дорожного транспорта с кадастровым номером 56:44:0000000:33890</t>
  </si>
  <si>
    <t>г Оренбург, мкр микрорайон "поселок имени Куйбышева", ул Ветеранов Труда, на земельном участке расположено сооружение дорожного транспорта с кадастровым номером 56:44:0000000:33856</t>
  </si>
  <si>
    <t xml:space="preserve"> город Оренбург, микрорайон "поселок им. Куйбышева", улица Совхозная. На земельном участке расположено сооружение дорожного транспорта с кадастровым номером 56:44:0000000:33956</t>
  </si>
  <si>
    <t>город Оренбург, улица Набережная, на земельном участке расположена пассажирская подвесная канатная дорога через реку Урал, №18/1</t>
  </si>
  <si>
    <t xml:space="preserve"> город Оренбург, микрорайон «поселок им. Куйбышева», улица Тепличная. На земельном участке расположено сооружение дорожного транспорта с кадастровым номером 56:44:0240011:229.</t>
  </si>
  <si>
    <t>город Оренбург, микрорайон "поселок им. Куйбышева", улица Школьная. На земельном участке расположено сооружение дорожного транспорта с кадастровым номером 56:44:0000000:33980</t>
  </si>
  <si>
    <t>город Оренбург, микрорайон "поселок им. Куйбышева", улица Фруктовая. На земельном участке расположено сооружение дорожного транспорта с кадастровым номером 56:44:0240012:398</t>
  </si>
  <si>
    <t>56:44:0240012:407</t>
  </si>
  <si>
    <t xml:space="preserve"> город Оренбург, микрорайон "поселок им. Куйбышева", улица Ромашковая 3-й проезд. На земельном участке расположено сооружение дорожного транспорта с кадастровым номером 56:44:0240008:282</t>
  </si>
  <si>
    <t>город Оренбург, микрорайон "поселок им. Куйбышева", улица Озерная. На земельном участке расположено сооружение дорожного транспорта с кадастровым номером 56:44:0000000:34274</t>
  </si>
  <si>
    <t xml:space="preserve"> г Оренбург, мкр микрорайон "поселок имени Куйбышева", ул Мало-Озерная, на земельном участке расположено сооружение дорожного транспорта с кадастровым номером 56:44:0000000:34275</t>
  </si>
  <si>
    <t>город Оренбург, микрорайон "поселок имени Куйбышева", улица Садовая. На земельном участке расположено сооружение дорожного транспорта с кадастровым номером 56:44:0000000:34048</t>
  </si>
  <si>
    <t>г Оренбург, мкр микрорайон "поселок имени Куйбышева", улица Вольная, на земельном участке расположено сооружение дорожного транспорта с кадастровым номером 56:44:0000000:33771</t>
  </si>
  <si>
    <t>город Оренбург, микрорайон «поселок им. Куйбышева», улица Осенняя. На земельном участке расположено сооружение дорожного транспорта с кадастровым номером 56:44:0240006:4277</t>
  </si>
  <si>
    <t>город Оренбург, микрорайон "поселок им. Куйбышева", переулок Сельский. На земельном участке расположено сооружение дорожного транспорта с кадастровым номером 56:44:0000000:33667</t>
  </si>
  <si>
    <t>г. Оренбург, микрорайон "поселок имени Куйбышева", ул. Дачная. На земельном участке расположено сооружение дорожного транспорта с кадастровым номером 56:44:0240013:334</t>
  </si>
  <si>
    <t xml:space="preserve"> город Оренбург, микрорайон "поселок им. Куйбышева", улица Овражная. На земельном участке расположено сооружение дорожного транспорта с кадастровым номером 56:44:0000000:34283</t>
  </si>
  <si>
    <t xml:space="preserve"> г Оренбург, микрорайон "поселок имени Куйбышева", ул Центральная. На земельном участке расположено сооружение дорожного транспорта с кадастровым номером 56:44:0000000:33995</t>
  </si>
  <si>
    <t>г. Оренбург, с. Краснохолм, ул. Калинина, На земельном участке расположено сооружение дорожного транспорта с кадастровым номером 56:44:0000000:34278</t>
  </si>
  <si>
    <t>город Оренбург, село Краснохолм, переулок Полякова. На земельном участке расположено сооружение дорожного транспорта с кадастровым номером 56:44:1001001:4628</t>
  </si>
  <si>
    <t>город Оренбург, село Краснохолм, переулок Максима Горького. На земельном участке расположено сооружение дорожного транспорта с кадастровым номером 56:44:0000000:33682</t>
  </si>
  <si>
    <t>город Оренбург, село Краснохолм, переулок Иванова. На земельном участке расположено сооружение дорожного транспорта с кадастровым номером 56:44:1001003:2143</t>
  </si>
  <si>
    <t>с. Краснохолм, ул. Бакинская, На земельном участке расположено сооружение дорожного транспорта с кадастровым номером 56:44:1001001:4633</t>
  </si>
  <si>
    <t>город Оренбург, село Краснохолм, улица Октябрьская. На земельном участке расположено сооружение дорожного транспорта с кадастровым номером 56:44:0000000:34185</t>
  </si>
  <si>
    <t>г Оренбург, с Краснохолм, проезд Карагачевый, На земельном участке расположено сооружение дорожного транспорта с кадастровым номером 56:44:1001003:2147</t>
  </si>
  <si>
    <t xml:space="preserve"> город Оренбург, село Краснохолм, переулок Заречный. На земельном участке расположено сооружение дорожного транспорта с кадастровым номером 56:44:0000000:33633</t>
  </si>
  <si>
    <t xml:space="preserve"> г. Оренбург, с. Краснохолм, ул. Кирова, На земельном участке расположено сооружение дорожного транспорта с кадастровым номером 56:44:0000000:34225</t>
  </si>
  <si>
    <t>город Оренбург, село Краснохолм, переулок Кировский. На земельном участке расположено сооружение дорожного транспорта с кадастровым номером 56:44:0000000:33612</t>
  </si>
  <si>
    <t xml:space="preserve"> город Оренбург, село Краснохолм, улица Забайкальская. На земельном участке расположено сооружение дорожного транспорта с кадастровым номером 56:44:1001001:4634</t>
  </si>
  <si>
    <t>г Оренбург, с Краснохолм, ул Димитрова, На земельном участке расположено сооружение дорожного транспорта с кадастровым номером 56:44:1001001:4635</t>
  </si>
  <si>
    <t>город Оренбург, село Краснохолм, переулок Дзержинского. На земельном участке расположено сооружение дорожного транспорта с кадастровым номером 56:44:1001001:4627</t>
  </si>
  <si>
    <t>город Оренбург, село Краснохолм, улица Дорожная. На земельном участке расположено сооружение дорожного транспорта с кадастровым номером 56:44:0000000:33729</t>
  </si>
  <si>
    <t>56:44:1001002:1309</t>
  </si>
  <si>
    <t>город Оренбург, село Краснохолм, улица Дронова. На земельном участке расположено сооружение дорожного транспорта с кадастровым номером 56:44:0000000:33752</t>
  </si>
  <si>
    <t>город Оренбург, село Краснохолм, улица Воровского. На земельном участке расположено сооружение дорожного транспорта с кадастровым номером 56:44:0000000:33766</t>
  </si>
  <si>
    <t>56:44:1001002:1308</t>
  </si>
  <si>
    <t xml:space="preserve"> город Оренбург, село Краснохолм, улица Волобоева. На земельном участке расположено сооружение дорожного транспорта с кадастровым номером 56:44:0000000:33821</t>
  </si>
  <si>
    <t>город Оренбург, село Краснохолм, переулок Гребенникова. На земельном участке расположено сооружение дорожного транспорта с кадастровым номером 56:44:1001003:2144</t>
  </si>
  <si>
    <t xml:space="preserve"> город Оренбург, село Краснохолм, улица Революционная. На земельном участке расположено сооружение дорожного транспорта с кадастровым номером 56:44:0000000:34062</t>
  </si>
  <si>
    <t xml:space="preserve"> г. Оренбург, с. Краснохолм, ул. Степная. На земельном участке расположено сооружение дорожного транспорта с кадастровым номером 56:44:1001001:4641</t>
  </si>
  <si>
    <t>город Оренбург, село Краснохолм, улица Равнинная. На земельном участке расположено сооружение дорожного транспорта с кадастровым номером 56:44:0000000:33964</t>
  </si>
  <si>
    <t>город Оренбург, село Краснохолм, улица Петренко. На земельном участке расположено сооружение дорожного транспорта с кадастровым номером 56:44:0000000:34005</t>
  </si>
  <si>
    <t>город Оренбург, село Краснохолм, переулок Строителей. На земельном участке расположено сооружение дорожного транспорта</t>
  </si>
  <si>
    <t>город Оренбург, село Краснохолм, улица Панова. На земельном участке расположено сооружение дорожного транспорта с кадастровым номером 56:44:0000000:34239</t>
  </si>
  <si>
    <t xml:space="preserve"> г. Оренбург, с. Краснохолм, ул. Полевая. На земельном участке расположено сооружение дорожного транспорта с кадастровым номером 56:44:1001001:4646</t>
  </si>
  <si>
    <t>город Оренбург, село Краснохолм, площадь Чапаева. На земельном участке расположено сооружение дорожного транспорта с кадастровым номером 56:44:1001001:4631</t>
  </si>
  <si>
    <t>г. Оренбург, с. Краснохолм, ул. Чапаева. На земельном участке расположено сооружение дорожного транспорта с кадастровым номером 56:44:1001001:4642</t>
  </si>
  <si>
    <t>город Оренбург, село Краснохолм, улица Яценко. На земельном участке расположено сооружение дорожного транспорта с кадастровым номером 56:44:1001001:4649</t>
  </si>
  <si>
    <t>город Оренбург, село Краснохолм, улица Щеглова. На земельном участке расположено сооружение дорожного транспорта с кадастровым номером 56:44:0000000:34109</t>
  </si>
  <si>
    <t>г Оренбург, с Краснохолм, пер Толстого. На земельном участке расположено сооружение дорожного транспорта с кадастровым номером 56:44:0000000:33697</t>
  </si>
  <si>
    <t>г Оренбург, с Краснохолм, ул Некрасова. На земельном участке расположено сооружение дорожного транспорта с кадастровым номером 56:44:0000000:33922</t>
  </si>
  <si>
    <t>г. Оренбург, с. Краснохолм, п. Троицкий, ул. Троицкая. На земельном участке расположено сооружение дорожного транспорта с кадастровым номером 56:44:0000000:34094</t>
  </si>
  <si>
    <t xml:space="preserve"> г. Оренбург, с. Краснохолм, ул. Гребенникова. На земельном участке расположено сооружение дорожного транспорта с кадастровым номером 56:44:1001003:2148</t>
  </si>
  <si>
    <t>город Оренбург, село Краснохолм, улица России. На земельном участке расположено сооружение дорожного транспорта с кадастровым номером 56:44:1001001:4640</t>
  </si>
  <si>
    <t>г. Оренбург, Парковый проспект, №5а</t>
  </si>
  <si>
    <t xml:space="preserve"> город Оренбург, село Краснохолм, переулок Леваневского, На земельном участке расположено сооружение дорожного транспорта с кадастровым номером 56:44:1001001:4629</t>
  </si>
  <si>
    <t xml:space="preserve"> г. Оренбург, с. Краснохолм, пер. Рабочий, На земельном участке расположено сооружение дорожного транспорта с кадастровым номером 56:44:0701001:2538</t>
  </si>
  <si>
    <t>город Оренбург, село Краснохолм, улица Куйбышева. На земельном участке расположено сооружение дорожного транспорта с кадастровым номером 56:44:1001001:4638</t>
  </si>
  <si>
    <t>г. Оренбург, с. Краснохолм, пер. Майский. На земельном участке расположено сооружение дорожного транспорта с кадастровым номером 56:44:0000000:33688</t>
  </si>
  <si>
    <t>город Оренбург, село Краснохолм, улица Лермонтова. На земельном участке расположено сооружение дорожного транспорта с кадастровым номером 56:44:0000000:33934</t>
  </si>
  <si>
    <t>город Оренбург, село Краснохолм, переулок Тупой. На земельном участке расположено сооружение дорожного транспорта с кадастровым номером 56:44:0000000:33677</t>
  </si>
  <si>
    <t xml:space="preserve"> г. Оренбург, с. Краснохолм, п. Красный Партизан, ул. Западная. На земельном участке расположено сооружение дорожного транспорта с кадастровым номером 56:44:1001001:4632</t>
  </si>
  <si>
    <t>город Оренбург, село Краснохолм, переулок Крупской. На земельном участке расположено сооружение дорожного транспорта с кадастровым номером 56:44:1001001:4624</t>
  </si>
  <si>
    <t xml:space="preserve"> г Оренбург, с Краснохолм, ул Крупской. На земельном участке расположено сооружение дорожного транспорта с кадастровым номером 56:44:1001001:4637</t>
  </si>
  <si>
    <t>город Оренбург, село Краснохолм, улица Нагорная. На земельном участке расположено сооружение дорожного транспорта с кадастровым номером 56:44:0000000:34268</t>
  </si>
  <si>
    <t>город Оренбург, село Краснохолм, улица Мира. На земельном участке расположено сооружение дорожного транспорта с кадастровым номером 56:44:0000000:34273</t>
  </si>
  <si>
    <t>город Оренбург, проезд Нижний, земельный участок расположен в центральной части кадастрового квартала 56:44:0314001</t>
  </si>
  <si>
    <t>город Оренбург, проезд Нижний, земельный участок расположен в южной части кадастрового квартала 56:44:0314001</t>
  </si>
  <si>
    <t xml:space="preserve"> город Оренбург, проспект Парковый, земельный участок расположен в юго-западной части кадастрового квартала 56:44:0352010.</t>
  </si>
  <si>
    <t>город Оренбург, проспект Гагарина, земельный участок расположен в юго-восточной части кадастрового квартала 56:44:0217001</t>
  </si>
  <si>
    <t>город Оренбург, улица Авиационная, земельный участок расположен в северо-восточной части кадастрового квартала 56:44:0252001</t>
  </si>
  <si>
    <t>город Оренбург, улица Новая, земельный участок расположен в северо-западной части кадастрового квартала 56:44:0314001</t>
  </si>
  <si>
    <t>город Оренбург, улица Химическая, земельный участок расположен в северной части кадастрового квартала 56:44:0317003</t>
  </si>
  <si>
    <t xml:space="preserve"> г. Оренбург, с. Краснохолм, ул. Комсомольская. На земельном участке расположено сооружение дорожного транспорта с кадастровым номером 56:44:0000000:33926</t>
  </si>
  <si>
    <t>город Оренбург, улица Калининградская, на земельном участке расположены: двухэтажное с подвалом административное здание литер Е, одноэтажное здание гаража литер Г, одноэтажное здание гаража литер Г1; № 1/3</t>
  </si>
  <si>
    <t>город Оренбург, улица Рыбаковская, дом № 100. На земельном участке расположены помещения № 1, 1, 2, 2, 3, 3, 4, 5, 6, одноэтажное административно-бытовое здание диспетчерской, литер Е2, одноэтажное здание котельной с подвалом, литер В3В2В6, одноэтажное административно-бытовое здание проходной, литер Е1, одноэтажное производственное здание энергослужбы литер Б, одноэтажное здание электроцеха, с антресолью, литер В1, одноэтажное здание тяговой подстанции, литер В7, одноэтажное производственное здание, с антресолью литер В5В4, одноэтажный гараж, литер, Г1, заглубленное помещение специального назначения, литер Г3.</t>
  </si>
  <si>
    <t>город Оренбург, улица Одесская, земельный участок расположен в северо-восточной части кадастрового квартала 56:44:0000000</t>
  </si>
  <si>
    <t>Сквер на улице             Одессской</t>
  </si>
  <si>
    <t xml:space="preserve"> город Оренбург, проспект Братьев Коростелевых, земельный участок расположен в юго-восточной части кадастрового квартала 56:44:0329004</t>
  </si>
  <si>
    <t>08.12.2016                              56-56/001-56/001/216/2016-1177/1</t>
  </si>
  <si>
    <t xml:space="preserve"> 08.12.2016                             56-56/001-56/001/216/2016-1176/1  </t>
  </si>
  <si>
    <t xml:space="preserve"> 09.12.2016                               56-56/001-56/001/216/2016-1178/1  </t>
  </si>
  <si>
    <t xml:space="preserve">15.12.2016                               56-56/001-56/001/216/2016-1214/1  </t>
  </si>
  <si>
    <t xml:space="preserve">16.12.2016                             56-56/001-56/001/216/2016-1213/1  </t>
  </si>
  <si>
    <t>20.12.2016                              56-56/001-56/001/216/2016-1212/1</t>
  </si>
  <si>
    <t>19.12.2016                                56-56/001-56/001/234/2016-884/1</t>
  </si>
  <si>
    <t>21.12.2016                                56-56/001-56/001/227/2016-1757/1</t>
  </si>
  <si>
    <t>24.12.2016                             56-56/001-56/001/227/2016-1753/1</t>
  </si>
  <si>
    <t>22.12.2016                                      56-56/001-56/001/227/2016-1756/1</t>
  </si>
  <si>
    <t>26.12.2016                            56-56/001-56/001/227/2016-1751/1</t>
  </si>
  <si>
    <t>26.12.2016                                  56-56/001-56/001/227/2016-1750/1</t>
  </si>
  <si>
    <t>26.12.2016                             56-56/001-56/001/227/2016-1754/1</t>
  </si>
  <si>
    <t>26.12.2016                               56-56/001-56/001/227/2016-1755/1</t>
  </si>
  <si>
    <t>26.12.2016                             56-56/001-56/001/227/2016-1752/1</t>
  </si>
  <si>
    <t>11.01.2017                              56:44:0000000:37258-56/001/2017-1</t>
  </si>
  <si>
    <t>12.01.2017                              56:44:0101011:379-56/001/2017-1</t>
  </si>
  <si>
    <t>13.01.2017                                56:44:1001002:1316-56/001/2017-1</t>
  </si>
  <si>
    <t>25.01.2017                                56:44:0240006:4431-56/001/2017-1</t>
  </si>
  <si>
    <t>25.01.2017                              56:44:0240008:322-56/001/2017-1</t>
  </si>
  <si>
    <t>25.01.2017                              56:44:0240008:312-56/001/2017-1</t>
  </si>
  <si>
    <t>25.01.2017                              56:44:0240006:4430-56/001/2017-1</t>
  </si>
  <si>
    <t>26.01.2017                             56:44:0240006:4426-56/001/2017-1</t>
  </si>
  <si>
    <t>26.01.2017                              56:44:0240006:4428-56/001/2017-1</t>
  </si>
  <si>
    <t>26.01.2017                                56:44:0240008:321-56/001/2017-1</t>
  </si>
  <si>
    <t>27.01.2017                              56:44:0240006:4425-56/001/2017-1</t>
  </si>
  <si>
    <t>27.01.2017                                 56:44:0240006:4429-56/001/2017-1</t>
  </si>
  <si>
    <t>24.01.2017                                 56:44:0221001:1259-56/001/2017-1</t>
  </si>
  <si>
    <t>02.02.2017                               56:44:0202007:8186-56/001/2017-1</t>
  </si>
  <si>
    <t>06.04.2017                                            56:44:0000000:37291-56/001/2017-2</t>
  </si>
  <si>
    <t>04.04.2017                               56:44:0000000:8-56/001/2017-1</t>
  </si>
  <si>
    <t>03.02.2017                                56:44:0446006:20-56/001/2017-1</t>
  </si>
  <si>
    <t>20.01.2017                              56:44:0201005:436-56/001/2017-3</t>
  </si>
  <si>
    <t>20.01.2017                             56:44:0201005:464-56/001/2017-2</t>
  </si>
  <si>
    <t>23.01.2017                             56:44:0201005:463-56/001/2017-2</t>
  </si>
  <si>
    <t>27.03.2017                                56:44:000000:30147-56/001/2017-1</t>
  </si>
  <si>
    <t>20.04.2017                              56:44:0201009:301-56/001/2017-1</t>
  </si>
  <si>
    <t>20.04.2017                                   56:44:0201011:243-56/001/2017-1</t>
  </si>
  <si>
    <t>08.04.2017                                         56:44:0221001:91-56/001/2017-2</t>
  </si>
  <si>
    <t>19.05.2017                             56:44:0432005:1443-56/001/2017-1</t>
  </si>
  <si>
    <t>18.05.2017                               56:44:0432005:1447-56/001/2017-1</t>
  </si>
  <si>
    <t xml:space="preserve"> 24.05.2017                                               56:44:0201006:73-56/001/2017-2  </t>
  </si>
  <si>
    <t xml:space="preserve">23.05.2017                             56:44:0425001:26-56/001/2017-1  </t>
  </si>
  <si>
    <t>29.05.2017                                        56:44:0239001:16876-56/001/2017-2</t>
  </si>
  <si>
    <t xml:space="preserve">16.06.2017                                              56:44:0303021:125-56/001/2017-1  </t>
  </si>
  <si>
    <t>02.06.2017                                        56:44:0201003:5989-56/001/2017-2</t>
  </si>
  <si>
    <t> 20.06.2017                                           56:44:0446004:11-56/001/2017-1    </t>
  </si>
  <si>
    <t xml:space="preserve"> 06.07.2017                            56:44:0236002:305-56/001/2017-2  </t>
  </si>
  <si>
    <t xml:space="preserve">11.07.2017                                         56:44:0444001:22-56/001/2017-2  </t>
  </si>
  <si>
    <t xml:space="preserve">18.07.2017                                56:44:0901001:1234-56/001/2017-1  </t>
  </si>
  <si>
    <t xml:space="preserve">24.07.2017                                             56:44:0901001:1233-56/001/2017-1 </t>
  </si>
  <si>
    <t xml:space="preserve">02.08.2017                                       56:44:0000000:37330-56/001/2017-2 </t>
  </si>
  <si>
    <t>02.08.2017                                          56:44:0000000:37342-56/001/2017-2</t>
  </si>
  <si>
    <t xml:space="preserve"> 03.08.2017                                          56:44:0237006:292-56/001/2017-2  </t>
  </si>
  <si>
    <t xml:space="preserve">28.08.2017                                      56:44:0453005:19-56/001/2017-3  </t>
  </si>
  <si>
    <t>26.09.2017                                           56:44:0319007:54-56/001/2017-2</t>
  </si>
  <si>
    <t>21.09.2017                                              56:44:0202001:4920-56/001/2017-2</t>
  </si>
  <si>
    <t>20.09.2017                                            56:44:0123001:14-56/001/2017-2</t>
  </si>
  <si>
    <t>07.11.2017                                          56:44:0238001:5957-56/001/2017-1</t>
  </si>
  <si>
    <t>14.11.2017                                           56:44:0702001:67-56/001/2017-1</t>
  </si>
  <si>
    <t>14.11.2017                                         56:44:0801001:1860-56/001/2017-1</t>
  </si>
  <si>
    <t>31.10.2017                                       56:44:0201003:15669-56/001/2017-1</t>
  </si>
  <si>
    <t>19.09.2017                                        56:44:0238001:2922-56/001/2017-2</t>
  </si>
  <si>
    <t>05.12.2017                                          56:44:0123001:3-56/001/2017-2</t>
  </si>
  <si>
    <t>30.11.2017                                             56:44:0123001:29-56/001/2017-2</t>
  </si>
  <si>
    <t>05.12.2017                                          56:44:0202004:260-56/001/2017-3</t>
  </si>
  <si>
    <t xml:space="preserve"> 19.12.2017                                         56:44:0000000:37515-56/001/2017-1</t>
  </si>
  <si>
    <t>18.12.2017                                       56:44:0000000:37516-56/001/2017-1</t>
  </si>
  <si>
    <t>18.12.2017                                          56:44:0000000:37509-56/001/2017-1</t>
  </si>
  <si>
    <t>14.12.2017                                          56:44:0000000:37507-56/001/2017-1</t>
  </si>
  <si>
    <t>18.12.2017                                         56:44:0000000:37519-56/001/2017-1</t>
  </si>
  <si>
    <t xml:space="preserve">19.12.201                                             56:44:0000000:37512-56/001/2017-1 </t>
  </si>
  <si>
    <t xml:space="preserve">21.12.2017                                       56:44:0000000:37505-56/001/2017-1 </t>
  </si>
  <si>
    <t xml:space="preserve">21.12.2017                                              56:44:0000000:37510-56/001/2017-1 </t>
  </si>
  <si>
    <t>26.12.2017                                        56:44:0201021:3185-56/001/2017-4</t>
  </si>
  <si>
    <t>26.12.2017                                       56:44:0201021:3216-56/001/2017-4</t>
  </si>
  <si>
    <t>26.12.2017                                       56:44:0201021:3255-56/001/2017-6</t>
  </si>
  <si>
    <t>26.12.2017                                      56:44:0201021:3229-56/001/2017-4</t>
  </si>
  <si>
    <t>26.12.2017                                        56:44:0201021:3268-56/001/2017-4</t>
  </si>
  <si>
    <t>26.12.2017                                        56:44:0201021:3285-56/001/2017-4</t>
  </si>
  <si>
    <t>26.12.2017                                       56:44:0201021:3316-56/001/2017-6</t>
  </si>
  <si>
    <t>26.12.2017                                        56:44:0201021:3327-56/001/2017-7</t>
  </si>
  <si>
    <t>26.12.2017                                      56:44:0201021:3338-56/001/2017-5</t>
  </si>
  <si>
    <t>26.12.2017                                  56:44:0201021:3355-56/001/2017-7</t>
  </si>
  <si>
    <t>26.12.2017                                       56:44:0201021:3376-56/001/2017-9</t>
  </si>
  <si>
    <t>26.12.2017                                      56:44:0201021:3406-56/001/2017-7</t>
  </si>
  <si>
    <t>26.12.2017                                       56:44:0201021:3407-56/001/2017-7</t>
  </si>
  <si>
    <t>26.12.2017                                         56:44:0201021:3441-56/001/2017-4</t>
  </si>
  <si>
    <t>26.12.2017                                         56:44:0201021:3552-56/001/2017-4</t>
  </si>
  <si>
    <t>26.12.2017                                          56:44:0201021:3553-56/001/2017-4</t>
  </si>
  <si>
    <t>26.12.2017                                           56:44:0201021:3554-56/001/2017-4</t>
  </si>
  <si>
    <t>26.12.2017                                       56:44:0201021:3555-56/001/2017-4</t>
  </si>
  <si>
    <t>26.12.2017                                         56:44:0201021:3556-56/001/2017-4</t>
  </si>
  <si>
    <t>26.12.2017                                        56:44:0201021:3558-56/001/2017-4</t>
  </si>
  <si>
    <t>26.12.2017                                        56:44:0201021:3186-56/001/2017-3</t>
  </si>
  <si>
    <t>26.12.2017                                          56:44:0201021:3188-56/001/2017-5</t>
  </si>
  <si>
    <t>26.12.2017                                       56:44:0201021:3461-56/001/2017-4</t>
  </si>
  <si>
    <t>26.12.2017                                         56:44:0201021:3474-56/001/2017-4</t>
  </si>
  <si>
    <t>26.12.2017                                         56:44:0201021:3551-56/001/2017-5</t>
  </si>
  <si>
    <t>26.12.2017                                 56:44:0201021:3557-56/001/2017-4</t>
  </si>
  <si>
    <t>26.12.2017                                    56:44:0201021:3559-56/001/2017-4</t>
  </si>
  <si>
    <t>26.12.2017                                         56:44:0201021:3560-56/001/2017-4</t>
  </si>
  <si>
    <t>26.12.2017                                       56:44:0201021:3561-56/001/2017-7</t>
  </si>
  <si>
    <t>26.12.2017                                         56:44:0201021:3562-56/001/2017-5</t>
  </si>
  <si>
    <t>26.12.2017                                          56:44:0201021:3563-56/001/2017-5</t>
  </si>
  <si>
    <t>26.12.2017                                           56:44:0201021:3564-56/001/2017-5</t>
  </si>
  <si>
    <t>26.12.2017                                        56:44:0201021:3565-56/001/2017-7</t>
  </si>
  <si>
    <t>26.12.2017                                        56:44:0201021:3566-56/001/2017-3</t>
  </si>
  <si>
    <t>26.12.2017                                   56:44:0201021:3567-56/001/2017-5</t>
  </si>
  <si>
    <t>26.12.2017                                      56:44:0201021:3572-56/001/2017-4</t>
  </si>
  <si>
    <t>26.12.2017                                       56:44:0201021:3573-56/001/2017-4</t>
  </si>
  <si>
    <t>26.12.2017                                      56:44:0201021:3574-56/001/2017-4</t>
  </si>
  <si>
    <t>26.12.2017                                      56:44:0201021:3575-56/001/2017-4</t>
  </si>
  <si>
    <t>26.12.2017                                      56:44:0201021:3576-56/001/2017-4</t>
  </si>
  <si>
    <t>26.12.2017                                  56:44:0201021:3577-56/001/2017-3</t>
  </si>
  <si>
    <t>26.12.2017                                       56:44:0201021:3578-56/001/2017-3</t>
  </si>
  <si>
    <t>26.12.2017                                         56:44:0201021:3579-56/001/2017-3</t>
  </si>
  <si>
    <t xml:space="preserve">28.12.2017                                       56:44:0701001:2637-56/001/2017-1 </t>
  </si>
  <si>
    <t>26.12.2017                                        56:44:0201021:3256-56/001/2017-3</t>
  </si>
  <si>
    <t>26.12.2017                                      56:44:0201021:3486-56/001/2017-4</t>
  </si>
  <si>
    <t>26.12.2017                                        56:44:0201021:3493-56/001/2017-4</t>
  </si>
  <si>
    <t>26.12.2017                                    56:44:0201021:3513-56/001/2017-4</t>
  </si>
  <si>
    <t>26.12.2017                                  56:44:0201021:3514-56/001/2017-5</t>
  </si>
  <si>
    <t>26.12.2017                                    56:44:0201021:3525-56/001/2017-5</t>
  </si>
  <si>
    <t>26.12.2017                                        56:44:0201021:3540-56/001/2017-5</t>
  </si>
  <si>
    <t>26.12.2017                                        56:44:0201021:3547-56/001/2017-5</t>
  </si>
  <si>
    <t>26.12.2017                                      56:44:0201021:3548-56/001/2017-5</t>
  </si>
  <si>
    <t>26.12.2017                                       56:44:0201021:3549-56/001/2017-5</t>
  </si>
  <si>
    <t>26.12.2017                                    56:44:0201021:3550-56/001/2017-4</t>
  </si>
  <si>
    <t>26.12.2017                                      56:44:0201021:3568-56/001/2017-3</t>
  </si>
  <si>
    <t>26.12.2017                                                 56:44:0201021:3569-56/001/2017-5</t>
  </si>
  <si>
    <t>26.12.2017                                       56:44:0201021:3570-56/001/2017-3</t>
  </si>
  <si>
    <t>26.12.2017                                   56:44:0201021:3571-56/001/2017-4</t>
  </si>
  <si>
    <t>30.01.2018                                       56:44:0354003:43-56/001/2018-2</t>
  </si>
  <si>
    <t>30.01.2018                                       56:44:0354003:44-56/001/2018-2</t>
  </si>
  <si>
    <t>30.01.2018                                          56:44:0453005:30-56/001/2018-2</t>
  </si>
  <si>
    <t>15.02.2018                                56:44:0214001:11-56/001/2018-3</t>
  </si>
  <si>
    <t>20.02.2018                                      56:44:0304004:1847-56/001/2018-1</t>
  </si>
  <si>
    <t>15.03.2018                                        56:44:0232009:2-56/001/2018-1</t>
  </si>
  <si>
    <t>19.03.2018                                       56:44:0244001:39-56/001/2018-3</t>
  </si>
  <si>
    <t>09.04.2018                                       56:44:0234001:131-56/001/2018-1</t>
  </si>
  <si>
    <t>16.04.2018                                     56:44:0110003:121-56/001/2018-2</t>
  </si>
  <si>
    <t>24.04.2018                                      56:44:0202002:52-56/001/2018-1</t>
  </si>
  <si>
    <t>27.04.2018                                   56:44:0202007:9455-56/001/2018-1</t>
  </si>
  <si>
    <t>30.05.2018                                         56:44:0343001:136-56/001/2018-3</t>
  </si>
  <si>
    <t>05.06.2018                                           56:44:1001003:2279-56/001/2018-2</t>
  </si>
  <si>
    <t xml:space="preserve">56:44:0246004:14-56/001/2019-1  от 31.10.2019 </t>
  </si>
  <si>
    <t xml:space="preserve">05.06.2018                        56:44:0120002:105-56/001/2018-1 </t>
  </si>
  <si>
    <t>13.06.2018                       56:44:0202006:1767-56/001/2018-1</t>
  </si>
  <si>
    <t>19.06.2018                   56:44:0453013:19-56/001/2018-1</t>
  </si>
  <si>
    <t>07.06.2018                         56:44:0224001:175-56/001/2018-1</t>
  </si>
  <si>
    <t>05.07.2018                                       56:44:0405002:37-56/001/2018-1</t>
  </si>
  <si>
    <t>05.07.2018                                      56:44:0229001:450-56/001/2018-1</t>
  </si>
  <si>
    <t>06.07.2018                                      56:44:0112001:138-56/001/2018-1</t>
  </si>
  <si>
    <t>02.07.2018                                   56:44:0124001:4071-56/001/2018-6</t>
  </si>
  <si>
    <t>02.07.2018                                      56:44:0124001:4072-56/001/2018-6</t>
  </si>
  <si>
    <t>19.05.2018                                   56:44:0343001:136-56/001/2018-3</t>
  </si>
  <si>
    <t>28.06.2018                                      56:44:0219015:8-56/001/2018-1</t>
  </si>
  <si>
    <t>02.07.2018                                  56:44:0219020:1-56/001/2018-1</t>
  </si>
  <si>
    <t>03.07.2018                                   56:44:0417002:2-56/001/2018-1</t>
  </si>
  <si>
    <t>05.07.2018                                      56:44:0455002:6-56/001/2018-1</t>
  </si>
  <si>
    <t>05.07.2018                                       56:44:0258005:40-56/001/2018-2</t>
  </si>
  <si>
    <t>05.07.2018                                       56:44:0110001:25-56/001/2018-1</t>
  </si>
  <si>
    <t>05.07.2018                                     56:44:0447001:42-56/001/2018-1</t>
  </si>
  <si>
    <t>05.07.2018                              56:44:0407012:9-56/001/2018-1</t>
  </si>
  <si>
    <t>05.07.2018                                      56:44:0338001:80-56/001/2018-1</t>
  </si>
  <si>
    <t>02.07.2018                                 56:44:0124001:4100-56/001/2018-6</t>
  </si>
  <si>
    <t>02.07.2018                               56:44:0124001:4101-56/001/2018-6</t>
  </si>
  <si>
    <t>09.07.2018                                      56:44:0202007:8187-56/001/2018-3</t>
  </si>
  <si>
    <t>10.07.2018                                    56:44:0445010:12-56/001/2018-1</t>
  </si>
  <si>
    <t>09.07.2018                                     56:44:0231008:131-56/001/2018-1</t>
  </si>
  <si>
    <t>28.06.2018                           56:44:0222003:996-56/001/2018-1</t>
  </si>
  <si>
    <t>17.07.2018                                       56:44:0421001:25-56/001/2018-1</t>
  </si>
  <si>
    <t>20.07.2018                                       56:44:0454001:36-56/001/2018-1</t>
  </si>
  <si>
    <t>16.07.2018                            56:44:0202001:7142-56/001/2018-1</t>
  </si>
  <si>
    <t>07.08.2018                                     56:44:0127001:1852-56/001/2018-2</t>
  </si>
  <si>
    <t>09.08.2018                          56:44:1101001:3618-56/001/2018-2</t>
  </si>
  <si>
    <t>09.08.2018                           56:44:0701001:2635-56/001/2018-2</t>
  </si>
  <si>
    <t>09.08.2018                        56:44:0000000:37613-56/001/2018-2</t>
  </si>
  <si>
    <t>07.08.2018                        56:44:0217001:4196-56/001/2018-1</t>
  </si>
  <si>
    <t>10.08.2018                           56:44:0801001:1729-56/001/2018-3</t>
  </si>
  <si>
    <t>03.08.2018                             56:44:0314001:4052-56/001/2018-1</t>
  </si>
  <si>
    <t>03.08.2018                           56:44:0314001:4053-56/001/2018-1</t>
  </si>
  <si>
    <t>08.08.2018                          56:44:0243001:29-56/001/2018-1</t>
  </si>
  <si>
    <t>15.08.2018                        56:44:0000000:37506-56/001/2018-2</t>
  </si>
  <si>
    <t>24.07.2018                           56:44:0423006:104-56/001/2018-1</t>
  </si>
  <si>
    <t>22.08.2018                         56:44:0230011:28-56/001/2018-1</t>
  </si>
  <si>
    <t>07.08.2018                          56:44:0329004:1180-56/001/2018-1</t>
  </si>
  <si>
    <t>29.08.2018                         56:44:0106003:86-56/001/2018-1</t>
  </si>
  <si>
    <t>16.08.2018                          56:44:0215001:3695-56/001/2018-1</t>
  </si>
  <si>
    <t>08.08.2018                        56:44:0230013:194-56/001/2018-1</t>
  </si>
  <si>
    <t>20.08.2018                           56:44:0210002:720-56/001/2018-1</t>
  </si>
  <si>
    <t>30.08.2018                           56:44:0210002:718-56/001/2018-2</t>
  </si>
  <si>
    <t>31.08.2018                          56:44:0347008:43-56/001/2018-2</t>
  </si>
  <si>
    <t>04.09.2018                      56:44:0347008:43-56/001/2018-3</t>
  </si>
  <si>
    <t>04.09.2018                             56:44:0219011:144-56/001/2018-2</t>
  </si>
  <si>
    <t>04.09.2018                             56:44:0219011:144-56/001/2018-3</t>
  </si>
  <si>
    <t>04.09.2018                               56:44:0219011:144-56/001/2018-1</t>
  </si>
  <si>
    <t>06.09.2018                          56:44:0219011:144-56/001/2018-5</t>
  </si>
  <si>
    <t>20.08.2019                          56:44:0219011:144-56/001/2019-14</t>
  </si>
  <si>
    <t>05.09.2018                           56:44:0219011:144-56/001/2018-4</t>
  </si>
  <si>
    <t>20.08.2019                          56:44:0219011:144-56/001/2019-10</t>
  </si>
  <si>
    <t>06.09.2018                            56:44:0219011:144-56/001/2018-6</t>
  </si>
  <si>
    <t>05.09.2018                     56:44:0111003:45-56/001/2018-1</t>
  </si>
  <si>
    <t>05.09.2018                       56:44:0111003:45-56/001/2018-2</t>
  </si>
  <si>
    <t>05.09.2018                      56:44:0111003:45-56/001/2018-3</t>
  </si>
  <si>
    <t>05.09.2018                        56:44:0111003:45-56/001/2018-4</t>
  </si>
  <si>
    <t>05.09.2018                         56:44:0111003:45-56/001/2018-5</t>
  </si>
  <si>
    <t>05.09.2018                      56:44:0111003:45-56/001/2018-6</t>
  </si>
  <si>
    <t>11.09.2018                      56:44:0244001:20-56/001/2018-2</t>
  </si>
  <si>
    <t>12.09.2018                              56:44:0314001:4027-56/001/2018-2</t>
  </si>
  <si>
    <t>12.09.2018                          56:44:0000000:37880-56/001/2018-1</t>
  </si>
  <si>
    <t>12.09.2018                              56:44:0000000:37872-56/001/2018-1</t>
  </si>
  <si>
    <t>12.09.2018                               56:44:0000000:37867-56/001/2018-1</t>
  </si>
  <si>
    <t>12.09.2018                           56:44:0305004:6081-56/001/2018-2</t>
  </si>
  <si>
    <t>13.09.2018                             56:44:0000000:37866-56/001/2018-1</t>
  </si>
  <si>
    <t>13.09.2018                        56:44:0414001:59-56/001/2018-1</t>
  </si>
  <si>
    <t>17.09.2018                              56:44:0111001:3002-56/001/2018-3</t>
  </si>
  <si>
    <t xml:space="preserve">11.09.2018                            56:44:0244001:21-56/001/2018-2 </t>
  </si>
  <si>
    <t xml:space="preserve">18.09.2018                       56:44:0201003:4277-56/001/2018-3 </t>
  </si>
  <si>
    <t>21.09.2018                       56:44:0231014:24-56/001/2018-1</t>
  </si>
  <si>
    <t>04.10.2018                  56:44:0000000:29316-56/001/2018-2</t>
  </si>
  <si>
    <t>15.10.2018                                 56:44:0110001:2528-56/001/2018-2</t>
  </si>
  <si>
    <t>10.10.2018                  56:44:0353006:112-56/001/2018-1</t>
  </si>
  <si>
    <t>16.10.2018                          56:44:0222002:1407-56/001/2018-2</t>
  </si>
  <si>
    <t>15.10.2018                       56:44:0000000:37857-56/001/2018-2</t>
  </si>
  <si>
    <t>16.10.2018                                56:44:0453015:81-56/001/2018-2</t>
  </si>
  <si>
    <t>15.10.2018                       56:44:0240008:93-56/001/2018-2</t>
  </si>
  <si>
    <t>15.10.2018                          56:44:0237002:95-56/001/2018-1</t>
  </si>
  <si>
    <t>15.10.2018                                  56:44:0257001:131-56/001/2018-2</t>
  </si>
  <si>
    <t>16.10.2018                             56:44:0257001:131-56/001/2018-2</t>
  </si>
  <si>
    <t xml:space="preserve">17.09.2018                               56:44:0000000:37792-56/001/2018-2 </t>
  </si>
  <si>
    <t>10.10.2018                                56:44:0353006:112-56/001/2018-1</t>
  </si>
  <si>
    <t>19.10.2018                              56:44:0126001:26-56/001/2018-2</t>
  </si>
  <si>
    <t>22.10.2018                                  56:44:0126002:84 -56/001/2018-3</t>
  </si>
  <si>
    <t>17.10.2018                        56:44:0238001:6081-56/001/2018-1</t>
  </si>
  <si>
    <t>24.10.2018                                 56:44:0109001:7857-56/001/2018-2</t>
  </si>
  <si>
    <t>31.10.2018                           56:44:0310003:886-56/001/2018-1</t>
  </si>
  <si>
    <t>31.10.2018                             56:44:0442016:58-56/001/2018-1</t>
  </si>
  <si>
    <t>13.09.2018                             56:44:0201005:2505-56/001/2018-1</t>
  </si>
  <si>
    <t>22.10.2018                           56:44:0230014:226-56/001/2018-1</t>
  </si>
  <si>
    <t xml:space="preserve"> город Оренбург, село Краснохолм, улица Красногвардейская. На земельном участке расположено сооружение дорожного транспорта с кадастровым номером 56:44:0000000:33905</t>
  </si>
  <si>
    <t>г. Оренбург, с. Краснохолм, пер. Коммунистический. На земельном участке расположено сооружение дорожного транспорта с кадастровым номером 56:44:1001001:4626</t>
  </si>
  <si>
    <t>г. Оренбург, с. Краснохолм, ул. Коммунистическая. На земельном участке расположено сооружение дорожного транспорта с кадастровым номером 56:44:1001001:4639</t>
  </si>
  <si>
    <t xml:space="preserve">город Оренбург, село Краснохолм, переулок Липова. На земельном участке расположено сооружение дорожного транспорта с кадастровым номером 56:44:0000000:33654 </t>
  </si>
  <si>
    <t>г Оренбург, с Краснохолм, п. Красный Партизан, ул Южная, На земельном участке расположено сооружение дорожного транспорта с кадастровым номером 56:44:0000000:34044</t>
  </si>
  <si>
    <t>г. Оренбург, с. Краснохолм, ул. Шоссейная, На земельном участке расположено сооружение дорожного транспорта с кадастровым номером 56:44:0000000:34047</t>
  </si>
  <si>
    <t>город Оренбург, село Краснохолм, улица Тургенева. На земельном участке расположено сооружение дорожного транспорта с кадастровым номером 56:44:0000000:34083</t>
  </si>
  <si>
    <t xml:space="preserve"> г Оренбург, с Краснохолм, ул Чкалова, На земельном участке расположено сооружение дорожного транспорта с кадастровым номером 56:44:1001001:4644</t>
  </si>
  <si>
    <t xml:space="preserve"> город Оренбург, село Краснохолм, улица Федоринова. На земельном участке расположено сооружение дорожного транспорта с кадастровым номером 56:44:0000000:34065</t>
  </si>
  <si>
    <t>г Оренбург, ул Высотная</t>
  </si>
  <si>
    <t>г. Оренбург, с. Краснохолм, ул. Липова, На земельном участке расположено сооружение дорожного транспорта с кадастровым номером 56:44:0000000:33868</t>
  </si>
  <si>
    <t>г Оренбург, с Краснохолм, ул Ф.Энгельса, На земельном участке расположено сооружение дорожного транспорта с кадастровым номером 56:44:1001003:2150</t>
  </si>
  <si>
    <t xml:space="preserve"> город Оренбург, село Краснохолм, площадь Советская. На земельном участке расположено сооружение дорожного транспорта с кадастровым номером 56:44:0000000:33725</t>
  </si>
  <si>
    <t xml:space="preserve"> город Оренбург, село Краснохолм, переулок Пролетарский. На земельном участке расположено сооружение дорожного транспорта с кадастровым номером 56:44:1001001:4630</t>
  </si>
  <si>
    <t xml:space="preserve"> город Оренбург, село Краснохолм, улица Строителей. На земельном участке расположено сооружение дорожного транспорта с кадастровым номером 56:44:0000000:34019</t>
  </si>
  <si>
    <t>г. Оренбург, с. Краснохолм, ул. Родная. На земельном участке расположено сооружение дорожного транспорта с кадастровым номером 56:44:0000000:34290</t>
  </si>
  <si>
    <t xml:space="preserve"> г. Оренбург, с. Краснохолм, ул. Водопьянова, На земельном участке расположено сооружение дорожного транспорта с кадастровым номером 56:44:0000000:33749</t>
  </si>
  <si>
    <t>г. Оренбург, с. Краснохолм, пл. Ленина. На земельном участке расположено сооружение дорожного транспорта с кадастровым номером 56:44:0000000:33711</t>
  </si>
  <si>
    <t>город Оренбург, село Краснохолм, улица Пугачева. На земельном участке расположено сооружение дорожного транспорта с кадастровым номером 56:44:0000000:34071</t>
  </si>
  <si>
    <t xml:space="preserve"> г Оренбург, с Краснохолм, ул Цвиллинга, На земельном участке расположено сооружение дорожного транспорта с кадастровым номером 56:44:1001001:4645</t>
  </si>
  <si>
    <t>город Оренбург, село Краснохолм, улица Пушкина. На земельном участке расположено сооружение дорожного транспорта с кадастровым номером 56:44:0000000:34126</t>
  </si>
  <si>
    <t>г. Оренбург, с. Краснохолм, ул. Красноармейская, На земельном участке расположено сооружение дорожного транспорта с кадастровым номером 56:44:1001001:4652</t>
  </si>
  <si>
    <t>город Оренбург, село Краснохолм, улица Советская. На земельном участке расположено сооружение дорожного транспорта с кадастровым номером 56:44:0000000:34051</t>
  </si>
  <si>
    <t>г Оренбург, с Краснохолм, ул Максима Горького, На земельном участке расположено сооружение дорожного транспорта с кадастровым номером 56:44:0000000:34177</t>
  </si>
  <si>
    <t xml:space="preserve"> город Оренбург, улица Поляничко/улица Братьев Хусаиновых, земельный участок расположен в центральной части кадастрового квартала 56:44:0202001</t>
  </si>
  <si>
    <t>город Оренбург, улица Калининградская, № 35</t>
  </si>
  <si>
    <t>город Оренбург, улица Дорофеева</t>
  </si>
  <si>
    <t xml:space="preserve"> город Оренбург, село Краснохолм, улица Дзержинского. На земельном участке расположено сооружение дорожного транспорта с кадастровым номером 56:44:0000000:33781</t>
  </si>
  <si>
    <t>город Оренбург, село Краснохолм, п. Красный Партизан, улица Центральная. На земельном участке расположено сооружение дорожного транспорта с кадастровым номером 56:44:0000000:34080</t>
  </si>
  <si>
    <t>г. Оренбург, с. Краснохолм, ул. Ленина, На земельном участке расположено сооружение дорожного транспорта</t>
  </si>
  <si>
    <t>город Оренбург, улица Шевченко, на земельном участке расположена тяговая подстанция ТП-3 троллейбусной линии, № 10/1</t>
  </si>
  <si>
    <t xml:space="preserve"> город Оренбург, улица Карагандинская, на земельном участке расположена тяговая подстанция ТП-4 троллейбусной линии, № 60/1</t>
  </si>
  <si>
    <t>город Оренбург, улица Театральная, на земельном участке расположено нежилое здание, инв. № 87-682, литер ВВ1, № 35</t>
  </si>
  <si>
    <t>город Оренбург, мкрн. "пос. им. Куйбышева",улица Осенняя, земельный участок расположен в северной части кадастрового квартала 56:44:0240006. На земельном участке расположено сооружение дорожного транспорта с кадастровым номером 56:44:0240006:4277</t>
  </si>
  <si>
    <t>город Оренбург, мкрн. "пос. им. Куйбышева", улица Вольная, земельный участок расположен в северной части кадастрового квартала 56:44:0240006. На земельном участке расположено сооружение дорожного транспорта с кадастровым номером 56:44:0000000:33771</t>
  </si>
  <si>
    <t>город Оренбург, мкрн. "пос. им. Куйбышева", улица Надежды,земельный участок расположен в северной части кадастрового квартала 56:44:0240006. На земельном участке расположено сооружение дорожного транспорта с кадастровым номером 56:44:0000000:33948</t>
  </si>
  <si>
    <t>город Оренбург, улица Советская, на ЗУ: одноэтажный склад литер В, одноэтажный гараж литер Г2, № 4-4а</t>
  </si>
  <si>
    <t>город Оренбург, микрорайон "поселок Кушкуль", переулок Абрикосовый. На земельном участке расположено сооружение дорожного транспорта с кадастровым номером 56:44:0101007:543</t>
  </si>
  <si>
    <t>город Оренбург, микрорайон "поселок Кушкуль", улица 2-я Привольная. На земельном участке расположено сооружение дорожного транспорта с кадастровым номером 56:44:0000000:34053</t>
  </si>
  <si>
    <t xml:space="preserve"> город Оренбург, микрорайон «поселок Кушкуль», улица Гражданская. На земельном участке расположено сооружение дорожного транспорта с кадастровым номером 56:44:0000000:33806</t>
  </si>
  <si>
    <t>город Оренбург, микрорайон "поселок Кушкуль", улица Рубежинская. На земельном участке расположено сооружение дорожного транспорта с кадастровым номером 56:44:0101006:595</t>
  </si>
  <si>
    <t xml:space="preserve"> город Оренбург, микрорайон "поселок Кушкуль", улица 2-я Кишиневская. На земельном участке расположено сооружение дорожного транспорта с кадастровым номером 56:44:0101005:322</t>
  </si>
  <si>
    <t xml:space="preserve"> город Оренбург, микрорайон "поселок Кушкуль", улица Кишиневская. На земельном участке расположено сооружение дорожного транспорта с кадастровым номером 56:44:0000000:33937</t>
  </si>
  <si>
    <t xml:space="preserve"> город Оренбург, микрорайон "поселок Кушкуль", улица Дамбовая. На земельном участке расположено сооружение дорожного транспорта с кадастровым номером 56:44:0101007:544</t>
  </si>
  <si>
    <t xml:space="preserve"> г Оренбург, мкр Поселок Кушкуль, ул Черкасовой. На земельном участке расположено сооружение дорожного транспорта с кадастровым номером 56:44:0000000:33968</t>
  </si>
  <si>
    <t>город Оренбург, микрорайон "поселок Кушкуль", улица Привольная. На земельном участке расположено сооружение дорожного транспорта с кадастровым номером 56:44:0101005:323</t>
  </si>
  <si>
    <t>г. Оренбург, мкр. Поселок Кушкуль, ул. Казанская, На земельном участке расположено сооружение дорожного транспорта с кадастровым номером 56:44:0000000:33720</t>
  </si>
  <si>
    <t>город Оренбург, село Краснохолм, улица Карла Маркса. На земельном участке расположено сооружение дорожного транспорта с кадастровым номером 56:44:0000000:34259</t>
  </si>
  <si>
    <t xml:space="preserve"> г Оренбург, микрорайон "поселок имени Куйбышева", ул Ромашковая. На земельном участке расположено сооружение дорожного транспорта с кадастровым номером 56:44:0000000:33999</t>
  </si>
  <si>
    <t xml:space="preserve"> г Оренбург, микрорайон "поселок имени Куйбышева", ул. Ромашковая. На земельном участке расположено сооружение дорожного транспорта с кадастровым номером 56:44:0000000:33999</t>
  </si>
  <si>
    <t xml:space="preserve"> город Оренбург, поселок имени Куйбышева, земельный участок расположен в южной части кадастрового квартала 56:44:0240008</t>
  </si>
  <si>
    <t>г Оренбург, микрорайон "поселок имени Куйбышева", ул Осенняя. На земельном участке расположено сооружение дорожного транспорта с кадастровым номером 56:44:0240006:4277</t>
  </si>
  <si>
    <t>г Оренбург, микрорайон "поселок имени Куйбышева", ул Северная. На земельном участке расположено сооружение дорожного транспорта с кадастровым номером 56:44:0240006:4162</t>
  </si>
  <si>
    <t>г Оренбург, микрорайон "поселок имени Куйбышева", ул Вольная. На земельном участке расположено сооружение дорожного транспорта с кадастровым нмоером 56:44:0000000:33771</t>
  </si>
  <si>
    <t xml:space="preserve"> г Оренбург, микрорайон "поселок имени Куйбышева", ул Совхозная. На земельном участке расположено сооружение дорожного транспорта с кадастровым номером 56:44:0000000:33956</t>
  </si>
  <si>
    <t>г Оренбург, микрорайон "поселок имени Куйбышева", ул Надежды. На земельном участке расположено сооружение дорожного транспорта с кадастровым номером 56:44:0000000:33948</t>
  </si>
  <si>
    <t>город Оренбург, улица Краснознаменная, на земельном участке расположена 1-2 этажная тяговая подстанция № 2 с подвалом литер В №48</t>
  </si>
  <si>
    <t xml:space="preserve"> город Оренбург, улица Транспортная/улица Гаранькина, земельный участок расположен в северо-западной части кадастрового квартала 56:44:0202007</t>
  </si>
  <si>
    <t xml:space="preserve"> город Оренбург, улица Терешковой, на земельном участке расположено нежилое здание (помещение № 1, помещение № 2, помещение № 3), № 39</t>
  </si>
  <si>
    <t xml:space="preserve"> г. Оренбург, земельный участок расположен в восточной части кадастрового квартала 56:44:0201005 - мкрн "Ростошинские пруды"</t>
  </si>
  <si>
    <t>Для иных видов использования, характерных для населенных пунктов</t>
  </si>
  <si>
    <t>Под иными объектами специального назначения</t>
  </si>
  <si>
    <t>город Оренбург, улица Братьев Хусаиновых</t>
  </si>
  <si>
    <t>улица Терешковой/улица Шевченко. Земельный участок расположен в центральной части кадастрового квартала 56:44:0000000</t>
  </si>
  <si>
    <t>г. Оренбург, п. Ростоши, ул. Калиновая, на земельном участке расположено одноэтажное строение водопроводной станции с насосами (литер В), №2</t>
  </si>
  <si>
    <t xml:space="preserve"> г Оренбург, п Ростоши, ул Дальнореченская.На земельном участке расположена одноэтажная канализационно - насосная станция № 28 с подвалом литер В, № 20/1</t>
  </si>
  <si>
    <t>г. Оренбург, ул. Инструментальная, №5/1</t>
  </si>
  <si>
    <t xml:space="preserve"> г. Оренбург, ул. Маршала Г.К..Жукова, На земельном участке расположена аптека №9</t>
  </si>
  <si>
    <t xml:space="preserve"> город Оренбург, переулок Подковный, на земельном участке расположено здание мастерских литер ВВ1, № 5/4</t>
  </si>
  <si>
    <t xml:space="preserve"> город Оренбург, переулок Подковный, на земельном участке расположено административное здание литер Е3, № 5/7</t>
  </si>
  <si>
    <t xml:space="preserve"> город Оренбург, шоссе Загородное</t>
  </si>
  <si>
    <t xml:space="preserve"> г. Оренбург, пр. Победы, 100/1</t>
  </si>
  <si>
    <t>город Оренбург, улица Мира</t>
  </si>
  <si>
    <t xml:space="preserve"> г Оренбург, с/т "Тонус",уч. 1747</t>
  </si>
  <si>
    <t xml:space="preserve"> город Оренбург, улица Терешковой/улица Караван-Сарайская, земельный участок № 45/54</t>
  </si>
  <si>
    <t>город Оренбург, переулок Каширина/переулок Неплюева, земельный участок расположен в южной части кадастрового квартала 56:44:0236002</t>
  </si>
  <si>
    <t xml:space="preserve"> город Оренбург, проспект Парковый, земельный участок 6А</t>
  </si>
  <si>
    <t>город Оренбург, поселок Бердянка, на земельном участке расположена сеть водоотведения пос. Бердянка с кадастровым номером 56:44:0901001:1192</t>
  </si>
  <si>
    <t>город Оренбург, поселок Бердянка, на земельном участке расположена сеть водоотведения пос. Бердянка с кадастровым номером 56:44:0901001:1191</t>
  </si>
  <si>
    <t xml:space="preserve"> город Оренбург, улица Советская, земельный участок расположен в северо-восточной части кадастрового квартала 56:44:0000000</t>
  </si>
  <si>
    <t xml:space="preserve"> город Оренбург, улица Советская, земельный участок расположен в северо-западной части кадастрового квартала 56:44:0237006</t>
  </si>
  <si>
    <t>г. Оренбург, ул. Чичерина, 35</t>
  </si>
  <si>
    <t>город Оренбург, улица Бебеля, земельный участок расположен в восточной части кадастрового квартала 56:44:0319007</t>
  </si>
  <si>
    <t>город Оренбург, шоссе Загородное, земельный участок расположен в северо-восточной части кадастрового квартала 56:44:0202001</t>
  </si>
  <si>
    <t>г. Оренбург, проезд Северный, 5</t>
  </si>
  <si>
    <t>г. Оренбург, зона отдыха "Дубки", на земельном участке расположен детский оздоровительный лагерь "Ромашка-2" на базе детского оздоровительного лагеря "Восток-2"</t>
  </si>
  <si>
    <t xml:space="preserve"> г Оренбург, п Самородово, земельный участок расположен в северо-восточной части кадастрового квартала 56:44:0702001</t>
  </si>
  <si>
    <t>город Оренбург, село Пруды, земельный участок расположен в северо-восточной части кадастрового квартала 56:44:0801001</t>
  </si>
  <si>
    <t>г. Оренбург, земельный участок расположен в северо-восточной части кадастрового квартала 56:44:0238001</t>
  </si>
  <si>
    <t>город Оренбург, снт «Красная горка», улица 6-ой проезд, земельный участок № 636</t>
  </si>
  <si>
    <t>НЖП с к.н.:149</t>
  </si>
  <si>
    <t>НЖП с к.н.:148</t>
  </si>
  <si>
    <t>30.10.2019                             56:44:0219011:144-56/001/2019-15</t>
  </si>
  <si>
    <t>30.10.2019                            56:44:0219011:144-56/001/2019-20</t>
  </si>
  <si>
    <t>г. Оренбург, проезд Северный, №1</t>
  </si>
  <si>
    <t xml:space="preserve"> город Оренбург, проезд Северный</t>
  </si>
  <si>
    <t>город Оренбург, улица Транспортная. Земельный участок расположен в северной части кадастрового квартала 56:44:0202004</t>
  </si>
  <si>
    <t xml:space="preserve"> город Оренбург, улица 8 Марта</t>
  </si>
  <si>
    <t>город Оренбург, улица 8 Марта, на земельном участке расположен подземный пешеходный переход, литер Г</t>
  </si>
  <si>
    <t>г Оренбург, пр-кт Победы, на земельном участке расположен подземный пешеходный переход, литер Г</t>
  </si>
  <si>
    <t>город Оренбург, улица Чкалова, на земельном участке расположен подземный пешеходный переход, литер Г</t>
  </si>
  <si>
    <t>. Оренбург, ул. Маршала Жукова, на земельном участке расположен подземный пешеходный переход, литер Г</t>
  </si>
  <si>
    <t>г Оренбург, ул Чкалова, на земельном участке расположен подземный пешеходный переход, литер Г</t>
  </si>
  <si>
    <t>город Оренбург, проспект Победы, на земельном участке расположен подземный пешеходный переход, литер Г</t>
  </si>
  <si>
    <t>г Оренбург, ул Володарского, на земельном участке расположен подземный пешеходный переход, литер Г</t>
  </si>
  <si>
    <t xml:space="preserve"> г Оренбург, п. Ростоши, п/о "Овощевод"</t>
  </si>
  <si>
    <t>город Оренбург, поселок Самородово, улица Чкалова, земельный участок расположен в западной части кадастрового квартала 56:44:0701001</t>
  </si>
  <si>
    <t>г. Оренбург, ул. Цвиллинга, дом №80</t>
  </si>
  <si>
    <t>город Оренбург, улица Цвиллинга, земельный участок расположен в западной части кадастрового квартала 56:44:0354003</t>
  </si>
  <si>
    <t>г. Оренбург, ул. Яицкая, №30</t>
  </si>
  <si>
    <t>город Оренбург, улица Восточная, земельный участок расположен в северной части кадастрового квартала 56:44:0214001</t>
  </si>
  <si>
    <t>город Оренбург, улица Станционная, земельный участок № 2/1</t>
  </si>
  <si>
    <t xml:space="preserve"> г. Оренбург, ул. Советская/Правды/Пролетарская/Ленинская, №24/8-10/5-7/31-33</t>
  </si>
  <si>
    <t>г. Оренбург, ул. 2-я Озёрная, Земельный участок расположен в западной части кадастрового квартала 56:44:0244001</t>
  </si>
  <si>
    <t xml:space="preserve"> г. Оренбург, ул. Чкалова, 3а</t>
  </si>
  <si>
    <t>г. Оренбург, пр. Дзержинского; на земельном участке расположен многоквартирный жилой дом №24/1 - ОДС доля -пропорц.</t>
  </si>
  <si>
    <t xml:space="preserve"> г. Оренбург, ул. Салмышская, №52/1</t>
  </si>
  <si>
    <t>г Оренбург, ул Салмышская, уч 76/2</t>
  </si>
  <si>
    <t>г. Оренбург, пр-кт Братьев Коростелевых.На земельном участке расположены: одноэтажное здание – складские помещения литер Е7Е6, одноэтажное здание трансформаторной подстанции литер Б13, четырехэтажное здание – деревообрабатывающий цех, цех ДСП и котельная литер ББ1Б2Б3Б5Б6Б7, № 1</t>
  </si>
  <si>
    <t>город Оренбург, село Краснохолм, переулок Иванова, земельный участок расположен в центральной части кадастрового квартала 56:44:1001003</t>
  </si>
  <si>
    <t>г. Оренбург, ул. Конституции СССР; на земельном участке расположен многоквартирный жилой дом № 23 - ОДС доля в праве</t>
  </si>
  <si>
    <t>город Оренбург, улица Карпова, земельный участок № 1/2</t>
  </si>
  <si>
    <t>г. Оренбург, ул. Пионерская/ Чернореченская/Милиционерская, № 9/35-37/14  -  ОДС доля -2015651/3614000</t>
  </si>
  <si>
    <t xml:space="preserve"> г. Оренбург, ул. Туркестанская, № 57/1</t>
  </si>
  <si>
    <t>г. Оренбург, п. Самородово, ул. Культурная, № 3</t>
  </si>
  <si>
    <t>г. Оренбург, ул. 9 Января/пер.Матросский, №№ 56/23</t>
  </si>
  <si>
    <t xml:space="preserve"> г. Оренбург, ул. Советская/ул.Кирова, №25/№30 - ОДС доля в праве</t>
  </si>
  <si>
    <t>г. Оренбург, ул. Полигонная, №11                                    -   ОДС доля в праве</t>
  </si>
  <si>
    <t>г. Оренбург, ул. Ленинская, № 4а                                     -    ОДС доля в праве</t>
  </si>
  <si>
    <t>г. Оренбург, ул. Беляевская, № 55                             ОДС доля в праве</t>
  </si>
  <si>
    <t>г. Оренбург, пр-кт Дзержинского, № 38                      ОДС доля в праве</t>
  </si>
  <si>
    <t>г. Оренбург, пр-кт Победы, дом № 3                           ОДС доля в праве</t>
  </si>
  <si>
    <t>г. Оренбург, ул. Карагандинская, № 58                        ОДС доля в праве</t>
  </si>
  <si>
    <t xml:space="preserve"> г. Оренбург, ул. Ткачева, дом № 95                             ОДС доля в праве</t>
  </si>
  <si>
    <t xml:space="preserve"> г. Оренбург, ул. Планерная; на земельном участке расположено здание - жилой дом № 11а -           ОДС доля в праве</t>
  </si>
  <si>
    <t>г. Оренбург, пр. Гагарина, № 35 -    ОДС доля в праве</t>
  </si>
  <si>
    <t>город Оренбург, улица Джангильдина, на земельном участке расположен многоквартирный пятиэтажный жилой дом, № 14 - ОДС доля в праве</t>
  </si>
  <si>
    <t xml:space="preserve"> город Оренбург, улица Транспортная, земельный участок № 16/5</t>
  </si>
  <si>
    <t xml:space="preserve"> г. Оренбург, ул. Постникова, дом № 32а</t>
  </si>
  <si>
    <t>город Оренбург, переулок Ивановский, 34, на земельном участке расположено жилое здание литер Г3</t>
  </si>
  <si>
    <t>город Оренбург, ул. Полигонная, №48</t>
  </si>
  <si>
    <t>город Оренбург, улица Чкалова, земельный участок 4/1 (ТП-24)</t>
  </si>
  <si>
    <t>г Оренбург, ул. Черепановых, дом № 9</t>
  </si>
  <si>
    <t xml:space="preserve"> город Оренбург, улица Саморядова</t>
  </si>
  <si>
    <t xml:space="preserve"> город Оренбург, проезд Автоматики, земельный участок в северо-восточной части кадастрового квартала 56:44:0127001</t>
  </si>
  <si>
    <t>город Оренбург, село Городище, земельный участок расположен в юго-западной части кадастрового квартала 56:44:1101001</t>
  </si>
  <si>
    <t xml:space="preserve"> город Оренбург, поселок Самородово, земельный участок расположен в восточной части кадастрового квартала 56:44:0701001</t>
  </si>
  <si>
    <t>город Оренбург, село Пруды, земельный участок расположен в центральной части кадастрового квартала 56:44:0000000</t>
  </si>
  <si>
    <t>город Оренбург, село Пруды, земельный участок расположен в южной части кадастрового квартала 56:44:0801001</t>
  </si>
  <si>
    <t xml:space="preserve"> г Оренбург, ул Донгузская, земельный участок расположен в северо-восточной части кадастрового квартала 56:44:0243001</t>
  </si>
  <si>
    <t xml:space="preserve"> город Оренбург, поселок Бердянка, земельный участок расположен в юго-восточной части кадастрового квартала 56:44:0000000</t>
  </si>
  <si>
    <t>город Оренбург, улица Орджоникидзе / улица Ташкентская, на земельном участке расположен одноэтажный жилой дом № 143/112</t>
  </si>
  <si>
    <t>г. Оренбург, пер. Диспансерный, №6</t>
  </si>
  <si>
    <t>город Оренбург, проспект Братьев Коростелевых, земельный участок расположен в юго-восточной части кадастрового квартала 56:44:0329004</t>
  </si>
  <si>
    <t>г. Оренбург, пр-кт Гагарина, земельный участок расположен в юго-западной части кадастрового квартала 56:44:0215001</t>
  </si>
  <si>
    <t>город Оренбург, улица Чичерина, земельный участок расположен в юго-западной части кадастрового квартала 56:44:0230013</t>
  </si>
  <si>
    <t>г. Оренбург, ул. Цвиллинга; на земельном участке расположен многоквартирный жилой дом № 92       ОДС: МКЖД, Музей истории г. Оренбурга и МКП "МИФ"</t>
  </si>
  <si>
    <t xml:space="preserve"> город Оренбург, улица Пролетарская, на земельном участке расположен двухэтажный жилой дом № 39            МКЖД - ОДС</t>
  </si>
  <si>
    <t xml:space="preserve"> г. Оренбург, ул. Дружбы; на земельном участке расположен многоквартирный жилой дом № 13   ОДС МКЖД и библиотека</t>
  </si>
  <si>
    <t>город Оренбург, бульвар Зауральный, земельный участок расположен в северо-западной части кадастрового квартала 56:44:0244001</t>
  </si>
  <si>
    <t>г. Оренбург, ул. Мира, земельный участок расположен в юго-западной части кадастрового квартала 56:44:0215001</t>
  </si>
  <si>
    <t xml:space="preserve"> город Оренбург, улица Новая, земельный участок расположен в северо-западной части кадастрового квартала 56:44:0314001</t>
  </si>
  <si>
    <t>город Оренбург, улица Пролетарская, на земельном участке расположен подземный пешеходный переход, литер Г</t>
  </si>
  <si>
    <t>город Оренбург, проспект Гагарина, на земельном участке расположен подземный пешеходный переход, литер Г</t>
  </si>
  <si>
    <t xml:space="preserve"> город Оренбург, улица Шевченко, на земельном участке расположен подземный пешеходный переход, литер Г</t>
  </si>
  <si>
    <t xml:space="preserve"> город Оренбург, улица Терешковой, земельный участок расположен в восточной части кадастрового квартала 56:44:0305004</t>
  </si>
  <si>
    <t xml:space="preserve"> город Оренбург, проспект Победы, на земельном участке расположен подземный пешеходный переход, литер Г</t>
  </si>
  <si>
    <t>город Оренбург, улица 1 Мая, на земельном участке расположены: трехэтажное здание — гараж, склад, канцелярское, литер Г, одноэтажное здание мастерской, литер Г2, одноэтажное здание склада, литер ГЗ, здание мастерской, инв. № П-15-61/Г1, литер Г1; № 63</t>
  </si>
  <si>
    <t>город Оренбург, улица Юных Ленинцев, земельный участок расположен в восточной части кадастрового квартала 56:44:0111001</t>
  </si>
  <si>
    <t>город Оренбург, земельный участок расположен в центральной части кадастрового квартала 56:44:0244001</t>
  </si>
  <si>
    <t xml:space="preserve"> г. Оренбург, с/т "Фармация", уч. 444</t>
  </si>
  <si>
    <t>г. Оренбург, ул. Максима Горького, №32</t>
  </si>
  <si>
    <t xml:space="preserve"> город Оренбург, село Городище, земельный участок расположен в юго-западной части кадастрового квартала 56:44:0000000</t>
  </si>
  <si>
    <t xml:space="preserve"> город Оренбург, улица Есимова, земельный участок расположен в северо-западной части кадастрового квартала 56:44:0202007</t>
  </si>
  <si>
    <t>город Оренбург, проспект Дзержинского, земельный участок расположен в юго- восточной части кадастрового квартала 56:44:0110001</t>
  </si>
  <si>
    <t xml:space="preserve"> город Оренбург, улица Григорьевская/улица Маяковского. На земельном участке расположен двухэтажный многоквартирный жилой дом, № 15/6</t>
  </si>
  <si>
    <t xml:space="preserve"> г. Оренбург, ул. Чкалова, земельный участок расположен в юго-восточной части кадастрового квартала 56:44:0222002</t>
  </si>
  <si>
    <t>г. Оренбург, ул. Степана Разина, земельный участок расположен в северо-восточной части кадастрового квартала 56:44:0000000</t>
  </si>
  <si>
    <t xml:space="preserve"> город Оренбург, улица Чичерина, земельный участок расположен в восточной части кадастрового квартала 56:44:0453015</t>
  </si>
  <si>
    <t>город Оренбург, микрорайон "поселок имени Куйбышева", улица Ветеранов Труда, земельный участок № 16</t>
  </si>
  <si>
    <t xml:space="preserve"> г. Оренбург, ул. Набережная, № 29</t>
  </si>
  <si>
    <t xml:space="preserve"> город Оренбург, улица Центральная, земельный участок расположен в западной части кадастрового квартала 56:44:0257001</t>
  </si>
  <si>
    <t xml:space="preserve"> город Оренбург, бульвар Пушкинский, земельный участок расположен в восточной части кадастрового квартала 56:44:0236010</t>
  </si>
  <si>
    <t>город Оренбург, улица Театральная, улица Березка</t>
  </si>
  <si>
    <t xml:space="preserve"> город Оренбург, проспект Парковый, земельный участок расположен в северной части кадастрового квартала 56:44:0351002</t>
  </si>
  <si>
    <t xml:space="preserve"> город Оренбург, проспект Победы, земельный участок расположен в северо-западной части кадастрового квартала 56:44:0126001</t>
  </si>
  <si>
    <t>город Оренбург, проспект Победы, земельный участок расположен в юго-западной части кадастрового квартала 56:44:0126002</t>
  </si>
  <si>
    <t>город Оренбург, микрорайон Зона отдыха "Дубки", земельный участок расположен в западной части кадастрового квартала 56:44:0238001</t>
  </si>
  <si>
    <t xml:space="preserve"> город Оренбург, улица Просторная, земельный участок расположен в юго-восточной части кадастрового квартала 56:44:0109001</t>
  </si>
  <si>
    <t xml:space="preserve"> Оренбург город, переулок Станочный, земельный участок № 6/1</t>
  </si>
  <si>
    <t xml:space="preserve"> город Оренбург, улица Чичерина, земельный участок №69</t>
  </si>
  <si>
    <t xml:space="preserve"> город Оренбург, шоссе Загородное, земельный участок расположен в северо-западной части кадастрового квартала 56:44:0201005</t>
  </si>
  <si>
    <t xml:space="preserve"> город Оренбург, переулок Диспансерный, на земельном участке расположен двухэтажный жилой дом № 19</t>
  </si>
  <si>
    <t>23.11.2018                               56:44:0000000:37956-56/001/2018-1</t>
  </si>
  <si>
    <t>29.11.2018                               56:44:0448003:46-56/001/2018-1</t>
  </si>
  <si>
    <t>город Оренбург, земельный участок расположен в северо-западной части кадастрового квартала 56:44:0201005</t>
  </si>
  <si>
    <t>г .Оренбург, ул. Советская, земельный участок расположен в северной части кадастрового квартала 56:44:0219020</t>
  </si>
  <si>
    <t>03.12.2018                                      56:44:0219020:305-56/001/2018-1</t>
  </si>
  <si>
    <t>город Оренбург, улица Пойменная, земельный участок № 93 А</t>
  </si>
  <si>
    <t>03.12.2018                                         56:44:0266009:50-56/001/2018-1</t>
  </si>
  <si>
    <t>17.09.2018                             56:44:0000000:37884-56/001/2018-2</t>
  </si>
  <si>
    <t>14.09.2018                              56:44:0444001:189-56/001/2018-1</t>
  </si>
  <si>
    <t>26.09.2018                              56:44:0338001:1451-56/001/2018-1</t>
  </si>
  <si>
    <t>г Оренбург, ул Степана Разина, земельный участок расположен в северо-восточной части кадастрового квартала 56:44:0000000</t>
  </si>
  <si>
    <t>город Оренбург, проспект Парковый, земельный участок расположен в северо-западной части кадастрового квартала 56:44:0444001</t>
  </si>
  <si>
    <t xml:space="preserve"> город Оренбург, улица Ткачева, земельный участок расположен в северо-восточной части кадастрового квартала 56:44:0338001</t>
  </si>
  <si>
    <t>22.10.2018                               56:44:0244005:6085-56/001/2018-1</t>
  </si>
  <si>
    <t>18.09.2018                             56:44:0319007:56-56/001/2018-1</t>
  </si>
  <si>
    <t>12.10.2018                               56:44:0230013:195-56/001/2018-1</t>
  </si>
  <si>
    <t>56:44:0244005:6085</t>
  </si>
  <si>
    <t>город Оренбург, улица Зауральная роша, земельный участок расположен в северо-восточной части кадастрового квартала 56:44:0244005</t>
  </si>
  <si>
    <t>г. Оренбург, ул. Бебеля, земельный участок расположен в восточной части кадастрового квартала 56:44:0319007</t>
  </si>
  <si>
    <t>город Оренбург, проспект Парковый, земельный участок расположен в юго-западной части кадастрового квартала 56:44:0352010</t>
  </si>
  <si>
    <t>30.11.2018                           56:44:0124001:4092-56/001/2018-9</t>
  </si>
  <si>
    <t>14.12.2018                            56:44:0221003:644-56/001/2018-2</t>
  </si>
  <si>
    <t>20.09.2018                             56:44:0103001:1633-56/001/2018-1</t>
  </si>
  <si>
    <t>19.12.2018                            56:44:0351003:34-56/001/2018-2</t>
  </si>
  <si>
    <t>19.12.2018                                56:44:0601001:1899-56/001/2018-1</t>
  </si>
  <si>
    <t>город Оренбург, улица Маршала Жукова, земельный участок расположен в северо-восточной части кадастрового квартала 56:44:0221003</t>
  </si>
  <si>
    <t>город Оренбург, улица Автомобилистов, земельный участок расположен в юго-западной части кадастрового квартала 56:44:0103001</t>
  </si>
  <si>
    <t>город Оренбург, улица Рыбаковская/проезд Коммунаров, земельный участок расположен в центральной части кадастрового квартала 56:44:0351003</t>
  </si>
  <si>
    <t xml:space="preserve"> город Оренбург, поселок Каргала, улица Заводская, № 1</t>
  </si>
  <si>
    <t>21.12.2018                               56:44:0115002:1217-56/001/2018-1</t>
  </si>
  <si>
    <t>21.12.2018                              56:44:0215001:3699-56/001/2018-1</t>
  </si>
  <si>
    <t>24.12.2018                           56:44:0201005:2553-56/001/2018-1</t>
  </si>
  <si>
    <t>Оренбург город, улица Брестская, № 5/1</t>
  </si>
  <si>
    <t xml:space="preserve"> Оренбург город, улица Мира, № 2/2</t>
  </si>
  <si>
    <t>Оренбург город, шоссе Загородное, земельный участок расположен в северозападной части кадастрового квартала 56:44:0201005</t>
  </si>
  <si>
    <t>18.09.2016                            56:44:0317003:45-56/001/2018-1</t>
  </si>
  <si>
    <t>19.12.2018                                56:44:0454005:21-56/001/2018-1</t>
  </si>
  <si>
    <t xml:space="preserve">10.01.2019                         56:44:0235002:14-56/001/2019-1 </t>
  </si>
  <si>
    <t>16.01.2019                          56:44:0444001:191-56/001/2019-1</t>
  </si>
  <si>
    <t>Оренбург город, улица Химическая, земельный участок расположен в северной части кадастрового квартала 56:44:0317003</t>
  </si>
  <si>
    <t>56:44:0453005:21</t>
  </si>
  <si>
    <t>г. Оренбург, ул. Чичерина, 31</t>
  </si>
  <si>
    <t xml:space="preserve"> г. Оренбург, ул. Чкалова, дом № 45  -                          ОДС 1197/1331</t>
  </si>
  <si>
    <t>Оренбург город, улица Цвиллинга/ улица Постникова/ проспект Парковый, земельный участок расположен в центральной части кадастрового квартала 56:44:0444001</t>
  </si>
  <si>
    <t>56:44:0230013:200</t>
  </si>
  <si>
    <t>Заправка транспортных средств</t>
  </si>
  <si>
    <t>56:44:0219004:19</t>
  </si>
  <si>
    <t>г. Оренбург, ул. Пролетарская/ул. Профсоюзная, дом №72/10</t>
  </si>
  <si>
    <t>56:44:0000000:38062</t>
  </si>
  <si>
    <t>Путепровод ч/з а/д пр. Гагарина</t>
  </si>
  <si>
    <t>56:44:0000000:35905</t>
  </si>
  <si>
    <t xml:space="preserve"> 56:44:0000000:36325</t>
  </si>
  <si>
    <t>56:44:0125003:511</t>
  </si>
  <si>
    <t>Остатки от производственной базы</t>
  </si>
  <si>
    <t>город Оренбург, улица Постникова, земельный участок расположен в юго-западной части кадастрового квартала 56:44:0219009</t>
  </si>
  <si>
    <t>17.01.2019                              56:44:0219009:81-56/001/2019-2</t>
  </si>
  <si>
    <t xml:space="preserve">21.01.2019                             56:44:0239001:16482-56/001/2019-5 </t>
  </si>
  <si>
    <t xml:space="preserve">23.01.2019                             56:44:0219014:9-56/001/2019-1 </t>
  </si>
  <si>
    <t xml:space="preserve">23.01.2019                                56:44:0217001:4199-56/001/2019-2  </t>
  </si>
  <si>
    <t>28.01.2019                              56:44:0309008:222-56/001/2019-2</t>
  </si>
  <si>
    <t xml:space="preserve"> г. Оренбург, земельный участок расположен в северной части кадастрового квартала 56:44:0239001</t>
  </si>
  <si>
    <t>Оренбург город, переулок Хлебный/ улица Кобозева, № 2/ 46</t>
  </si>
  <si>
    <t xml:space="preserve">Оренбург город, проспект Гагарина, земельный участок расположен в центральной части кадастрового квартала 56:44:0217001  </t>
  </si>
  <si>
    <t>город Оренбург, улица Нагорная, земельный участок № 16А</t>
  </si>
  <si>
    <t xml:space="preserve"> 10.01.2019                          56:44:0238001:6733-56/001/2019-1 </t>
  </si>
  <si>
    <t>01.02.2019                       56:44:0120003:2255 -56/001/2019-2</t>
  </si>
  <si>
    <t>город Оренбург, переулок Бассейный, земельный участок № 9</t>
  </si>
  <si>
    <t>город Оренбург, проспект Дзержинского, земельный участок расположен в юго-восточной части кадастрового квартала 56:44:0120003</t>
  </si>
  <si>
    <t>08.02.2019                        56:44:0201005:2212-56/001/2019-1</t>
  </si>
  <si>
    <t>10.02.2019                              56:44:0202002:5631-56/001/2019-3</t>
  </si>
  <si>
    <t xml:space="preserve">04.02.2019                            56:44:0202002:3331-56/001/2019-9 </t>
  </si>
  <si>
    <t xml:space="preserve"> 24.12.2018                             56:44:0114002:4353-56/001/2018-2 </t>
  </si>
  <si>
    <t>г. Оренбург, ул. Диагностики. Земельный участок расположен в восточной части кадастрового квартала 56:44:0202002</t>
  </si>
  <si>
    <t>город Оренбург, улица Диагностики. Земельный участок расположен в юго-восточной части кадастрового квартала 56:44:0202002</t>
  </si>
  <si>
    <t>МДОАУ "Детский сад №20", ИНН: 5610069940,</t>
  </si>
  <si>
    <t>Оренбург город, микрорайон 70 лет ВЛКСМ, земельный участок расположен в восточной части кадастрового квартала 56:44:0114002</t>
  </si>
  <si>
    <t xml:space="preserve">19.02.2019                               56:44:0214001:20-56/001/2019-1 </t>
  </si>
  <si>
    <t>14.12.2018                              56:44:0237006:295-56/001/2019-1</t>
  </si>
  <si>
    <t>г. Оренбург, ул. Восточная, земельный участок расположен в южной части кадастрового квартала 56:44:0214001</t>
  </si>
  <si>
    <t>город Оренбург, улица Советская. На земельном участке расположен одноэтажный жилой дом № 10</t>
  </si>
  <si>
    <t>56:44:0237006:295-56/001/2019-2  от 03.09.2019</t>
  </si>
  <si>
    <t xml:space="preserve">01.04.2019                            56:44:0202001:110-56/001/2019-6 </t>
  </si>
  <si>
    <t xml:space="preserve">г. Оренбург, земельный участок расположен в северной части кадастрового квартала 56:44:0202001, ул. Поляничко </t>
  </si>
  <si>
    <t>10.04.2019                         56:44:0453013:94-56/001/2019-1</t>
  </si>
  <si>
    <t>город Оренбург, улица Милиционерская, земельный участок № 12/1</t>
  </si>
  <si>
    <t xml:space="preserve">56:44:0453013:94-56/001/2019-3  от 25.10.2019  </t>
  </si>
  <si>
    <t>04.03.2019                         56:44:0405001:22-56/001/2019-1</t>
  </si>
  <si>
    <t>28.02.2019                           56:44:0000000:38042-56/001/2019-1</t>
  </si>
  <si>
    <t xml:space="preserve"> 28.02.2019                          56:44:0115001:2502-56/001/2019-1</t>
  </si>
  <si>
    <t>г. Оренбург, ул. Шевченко, земельный участок расположен в центральной части кадастрового квартала 56:44:0405001</t>
  </si>
  <si>
    <t>Оренбург город, улица Ленинская, земельный участок расположен в центральной части кадастрового квартала 56:44:0000000</t>
  </si>
  <si>
    <t>г. Оренбург, ул. Родимцева, земельный участок расположен в северной части кадастрового квартала 56:44:0115001</t>
  </si>
  <si>
    <t xml:space="preserve">56:44:0230011:28-56/001/2019-2  от 08.04.2019 </t>
  </si>
  <si>
    <t>Макеев Петр Иванович</t>
  </si>
  <si>
    <t xml:space="preserve">Аренда с 01.09.2019 по 31.08.2064                 </t>
  </si>
  <si>
    <t xml:space="preserve"> 12.04.2019                            56:44:0201005:2607-56/001/2019-1 </t>
  </si>
  <si>
    <t xml:space="preserve">10.04.2019                              56:44:0335014:126-56/001/2019-1 </t>
  </si>
  <si>
    <t>14.03.2019                                56:44:0252001:2178-56/001/2019-2</t>
  </si>
  <si>
    <t>01.04.2019                              56:44:0000000:38060-56/001/2019-2</t>
  </si>
  <si>
    <t>11.04.2019                             56:44:0124001:3297-56/001/2019-7</t>
  </si>
  <si>
    <t>11.04.2019                           56:44:0124001:4348-56/001/2019-3</t>
  </si>
  <si>
    <t>11.04.2019                             56:44:0124001:4349-56/001/2019-3</t>
  </si>
  <si>
    <t>11.04.2019                               56:44:0124001:4362-56/001/2019-4</t>
  </si>
  <si>
    <t>20.05.2019                              56:44:0000000:38044-56/001/2019-2</t>
  </si>
  <si>
    <t xml:space="preserve">23.05.2019                              56:44:0244001:206-56/001/2019-2  </t>
  </si>
  <si>
    <t xml:space="preserve">23.05.2019                            56:44:0445008:156-56/001/2019-1 </t>
  </si>
  <si>
    <t>24.05.2019                                56:44:0237006:298-56/001/2019-1</t>
  </si>
  <si>
    <t>24.05.2019                             56:44:0217001:6-56/001/2019-2</t>
  </si>
  <si>
    <t>07.06.2019                                 56:44:0000000:37304-56/001/2019-2</t>
  </si>
  <si>
    <t>10.06.2019                               56:44:0701001:2636-56/001/2019-2</t>
  </si>
  <si>
    <t>13.06.2019                                56:44:0228001:542-56/001/2019-3</t>
  </si>
  <si>
    <t>03.06.2019                              56:44:0202005:553-56/001/2019-1</t>
  </si>
  <si>
    <t>17.06.2019                           56:44:0000000:38043-56/001/2019-2</t>
  </si>
  <si>
    <t>18.06.2019                                 56:44:0218006:35-56/001/2019-1</t>
  </si>
  <si>
    <t>20.06.2019                              56:44:0120003:701-56/001/2019-2</t>
  </si>
  <si>
    <t>25.06.2019                            56:44:0264002:551-56/001/2019-1</t>
  </si>
  <si>
    <t xml:space="preserve">г. Оренбург, земельный участок расположен в северо-западной части кадастрового квартала 56:44:0201005  </t>
  </si>
  <si>
    <t>Стр-во автодороги "Обход мкрн Ростоши" от Загород. ш. до ул. Ростошинская</t>
  </si>
  <si>
    <t>05.07.2019                               56:44:0202001:8057-56/001/2019-1</t>
  </si>
  <si>
    <t>11.07.2019                              56:44:0109003:25-56/001/2019-1</t>
  </si>
  <si>
    <t>06.08.2019                                       56:44:1001003:2300-56/001/2019-2</t>
  </si>
  <si>
    <t>23.01.2018                           56:44:0455004:30-56/001/2018-21</t>
  </si>
  <si>
    <t>12.08.2019                       56:44:0455004:30-56/001/2019-27</t>
  </si>
  <si>
    <t>12.08.2019                           56:44:0455004:30-56/001/2019-26</t>
  </si>
  <si>
    <t>14.08.2019                             56:44:0455004:30-56/001/2019-28</t>
  </si>
  <si>
    <t>13.12.2017                              56:44:0455004:30-56/001/2018-17</t>
  </si>
  <si>
    <t>14.08.2019                        56:44:0455004:30-56/001/2019-29</t>
  </si>
  <si>
    <t>14.08.2019                        56:44:0455004:30-56/001/2019-30</t>
  </si>
  <si>
    <t>09.08.2019                          56:44:0455004:30-56/001/2019-25</t>
  </si>
  <si>
    <t>19.08.2019                           56:44:0252001:1237-56/001/2019-1</t>
  </si>
  <si>
    <t xml:space="preserve"> Оренбург город, улица Мебельная, земельный участок № 32А</t>
  </si>
  <si>
    <t xml:space="preserve"> город Оренбург, улица Летная, земельный участок расположен в северо-восточной части кадастрового квартала 56:44:0252001</t>
  </si>
  <si>
    <t xml:space="preserve"> г. Оренбург, земельный участок расположен в северо-восточной части кадастрового квартала 56:44:0000000</t>
  </si>
  <si>
    <t>г. Оренбург, ул. Терешковой, на земельном участке расположен дом 134а, стр. 2, к. 1</t>
  </si>
  <si>
    <t>22.08.2019                               56:44:0411001:1770-56/001/2019-2</t>
  </si>
  <si>
    <t>27.08.2019                              56:44:0446007:142-56/001/2019-1</t>
  </si>
  <si>
    <t>19.08.2019                              56:44:0207003:2171-56/001/2019-1</t>
  </si>
  <si>
    <t>19.08.2019                               56:44:0207003:2172-56/001/2019-1</t>
  </si>
  <si>
    <t>19.08.2019                          56:44:0207003:2173-56/001/2019-1</t>
  </si>
  <si>
    <t>22.10.2019                          56:44:0219004:19-56/001/2019-1</t>
  </si>
  <si>
    <t>23.09.2019                              56:44:0230013:200-56/001/2019-1</t>
  </si>
  <si>
    <t>08.04.2019                            56:44:0000000:38062-56/001/2019-1</t>
  </si>
  <si>
    <t>56:44:0239001:19094</t>
  </si>
  <si>
    <t>Благоустройство территории</t>
  </si>
  <si>
    <t>30.10.2019                          56:44:0000000:35905-56/001/2019-1</t>
  </si>
  <si>
    <t>30.10.2019                               56:44:0000000:36325-56/001/2019-1</t>
  </si>
  <si>
    <t>12.11.2019                              56:44:0125003:511-56/014/2019-3</t>
  </si>
  <si>
    <t>25.02.2019                               56:44:0219005:13-56/001/2019-1</t>
  </si>
  <si>
    <t>05.02.2019                            56:44:0239001:19094-56/001/2019-1</t>
  </si>
  <si>
    <t xml:space="preserve"> 23.07.2019                                    56:44:0445008:162-56/001/2019-1</t>
  </si>
  <si>
    <t>56:44:0418002:225</t>
  </si>
  <si>
    <t xml:space="preserve"> Оренбург город, улица Карагандинская, земельный участок расположен в центральной части кадастрового квартала 56:44:0418002</t>
  </si>
  <si>
    <t>56:44:0418002:225-56/001/2019-1 от 14.11.2019</t>
  </si>
  <si>
    <t>56:44:0215001:3701</t>
  </si>
  <si>
    <t>Сквер на Мира</t>
  </si>
  <si>
    <t>56:44:0215001:3701-56/001/2019-1  от 15.02.2019</t>
  </si>
  <si>
    <t xml:space="preserve">город Оренбург, улица Уральская </t>
  </si>
  <si>
    <t xml:space="preserve"> Оренбург город, бульвар Зауральный, земельный участок расположен в центральной части кадастрового квартала 56:44:0244001</t>
  </si>
  <si>
    <t>Оренбург город, улица Набережная, земельный участок № 18</t>
  </si>
  <si>
    <t>город Оренбург, земельный участок расположен в северной части кадастрового квартала 56:44:0217001</t>
  </si>
  <si>
    <t xml:space="preserve"> город Оренбург, улица Цвиллинга, на земельном участке расположены одноэтажные жилые дома № 28</t>
  </si>
  <si>
    <t>город Оренбург, улица Саморядова</t>
  </si>
  <si>
    <t>г Оренбург, ул Гагарина, на земельном участке расположен подземный гараж-стоянка № 21/2</t>
  </si>
  <si>
    <t>г Оренбург, ул Салмышская, земельный участок расположен в юго-западной части кадастрового квартала 56:44:0202005</t>
  </si>
  <si>
    <t>Оренбург город, проспект Победы, земельный участок расположен в центральной части кадастрового квартала 56:44:0000000</t>
  </si>
  <si>
    <t xml:space="preserve"> г. Оренбург, ул. Корецкой</t>
  </si>
  <si>
    <t>город Оренбург, улилица Кобозева/улица Краснознаменная</t>
  </si>
  <si>
    <t xml:space="preserve"> город Оренбург, проспект Дзержинского, земельный участок расположен в восточной части кадастрового квартала 56:44:0120003</t>
  </si>
  <si>
    <t xml:space="preserve"> город Оренбург, улица Маршака, земельный участок расположен в юго-восточной части кадастрового квартала 56:44:0264002</t>
  </si>
  <si>
    <t>Оренбург город, ул. Пролетарская/пр-д Нижний, земельный участок расположен в западной части кадастрового квартала 56:4460314001</t>
  </si>
  <si>
    <t>04.07.2019                              56:44:0314001:4069-56/001/2019-1</t>
  </si>
  <si>
    <t>г. Оренбург, ул. Поляничко/Братьев Хусаиновых, земельный участок расположен в центральной части кадастрового квартала 56:44:0202001</t>
  </si>
  <si>
    <t>Оренбург город, улица Салмышская, земельный участок № 9</t>
  </si>
  <si>
    <t>Оренбург город, улица Чкалова, земельный участок расположен в юго-восточной части кадастрового квартала 56:44:0224004</t>
  </si>
  <si>
    <t>Оренбург город, проезд Светлый, земельный участок № 10Б</t>
  </si>
  <si>
    <t xml:space="preserve"> Оренбург город, улица Николая Островского/улица Парижской Коммуны, земельный участок № 22/71</t>
  </si>
  <si>
    <t xml:space="preserve"> город Оренбург, улица Пушкинская, на земельном участке расположен двухэтажный жилой дом № 44</t>
  </si>
  <si>
    <t>г Оренбург, с Краснохолм, пер Иванова, земельный участок расположен в центральной части кадастрового квартала 56:44:1001003</t>
  </si>
  <si>
    <t>город Оренбург, улица Яицкая, на земельном участке расположены жилые дома, № 3</t>
  </si>
  <si>
    <t>город Оренбург. Земельный участок расположен в северо-восточной части кадастрового квартала 56:44:0252001-Авиагородок</t>
  </si>
  <si>
    <t xml:space="preserve"> г Оренбург, ул Карагандинская, земельный участок расположен в южной части кадастрового квартала 56:44:0411001</t>
  </si>
  <si>
    <t>г Оренбург, ул Пролетарская</t>
  </si>
  <si>
    <t>Оренбург город, улица 60 лет Октября, земельный участок № 26/2</t>
  </si>
  <si>
    <t>Оренбург город, улица 60 лет Октября, земельный участок № 26Б</t>
  </si>
  <si>
    <t>Оренбург город, улица 60 лет Октября, земельный участок № 26В</t>
  </si>
  <si>
    <t>г Оренбург, ул Чичерина, земельный участок расположен в юго-западной части кадастрового квартала 56:44:0230013</t>
  </si>
  <si>
    <t xml:space="preserve"> г. Оренбург, на земельном участке расположено сооружение: путепровод через автодорогу по проспекту Гагарина</t>
  </si>
  <si>
    <t xml:space="preserve"> город Оренбург, улица Полигонная. На земельном участке расположено сооружение дорожного транспорта с кадастровым номером 56:44:0000000:33393</t>
  </si>
  <si>
    <t>город Оренбург, улица Всесоюзная. На земельном участке расположено сооружение дорожного транспорта с кадастровым номером 56:44:0000000:33387.</t>
  </si>
  <si>
    <t>г Оренбург, проезд Автоматики</t>
  </si>
  <si>
    <t>56:44:0219005:13</t>
  </si>
  <si>
    <t>Оренбург город, проспект Парковый, земельный участок расположен в центральной части кадастрового квартала 56:44:0219005</t>
  </si>
  <si>
    <t>ООО "ЖИЛСТРОЙИНВЕСТ", ИНН: 5638065294</t>
  </si>
  <si>
    <t>56:44:0124001:3297-56/001/2018-6  от 28.03.2018</t>
  </si>
  <si>
    <t xml:space="preserve">  Аренда</t>
  </si>
  <si>
    <t>56:44:0121001:152</t>
  </si>
  <si>
    <t xml:space="preserve">Админ.двухэт.зд. с подв., распредпункт РП-22, гараж и склад </t>
  </si>
  <si>
    <t>Оренбургский район, Ленинский сельсовет, земельный участок расположен в кадастровом квартале 56:21:1302001</t>
  </si>
  <si>
    <t>56:21:1302001:1944</t>
  </si>
  <si>
    <t xml:space="preserve">56:21:1302001:1944-56/001/2017-1  от 18.09.2017 </t>
  </si>
  <si>
    <t>Земли сельхоз назначения - Сакмарский водозабор</t>
  </si>
  <si>
    <t xml:space="preserve"> Оренбург город, улица Аксакова/улица Богдана Хмельницкого, земельный участок расположен в кадастровом квартале 56:44:0447003</t>
  </si>
  <si>
    <t>56:44:0447003:318</t>
  </si>
  <si>
    <t>Дошкольное образование</t>
  </si>
  <si>
    <t>56:44:0447003:318-56/001/2019-2 от 03.12.2019</t>
  </si>
  <si>
    <t>МБДОУ "Детский сад № 72", ИНН: 5612023797</t>
  </si>
  <si>
    <t>ПБП                       1976-р 05.08.2019</t>
  </si>
  <si>
    <t>56:44:0447003:318-56/001/2019-1 от 16.09.2019</t>
  </si>
  <si>
    <t>ПБП                      2929-р
12.11.2019</t>
  </si>
  <si>
    <t>56:44:0244001:14-56/001/2019-2 от 20.11.2019</t>
  </si>
  <si>
    <t>56:44:0219002:2</t>
  </si>
  <si>
    <t>56:44:0219002:2-56/001/2019-1 от 18.12.2019</t>
  </si>
  <si>
    <t>56:44:0303010:14</t>
  </si>
  <si>
    <t>г. Оренбург, ул. Калининградская. На земельном участке расположено одно-двухэтажное административное здание литер ЕВБ5, № 37/1</t>
  </si>
  <si>
    <t>56:44:0303010:14-56/001/2019-1 от 20.12.2019</t>
  </si>
  <si>
    <t>56:44:0271001:14</t>
  </si>
  <si>
    <t>г. Оренбург, ул. Широтная, 1 а</t>
  </si>
  <si>
    <t>Размещение производственной базы</t>
  </si>
  <si>
    <t>56:44:0271001:14-56/001/2019-1 от 23.12.2019</t>
  </si>
  <si>
    <t>г. Оренбург, с. Пруды</t>
  </si>
  <si>
    <t>56:44:0000000:38251</t>
  </si>
  <si>
    <t>26.12.2019            56:44:0000000:38251-56/001/2019-1</t>
  </si>
  <si>
    <t>56:44:0202001:8837</t>
  </si>
  <si>
    <t>Оренбург город, улица Салмышская, земельный участок расположен в северной части кадастрового квартала 56:44:0202001</t>
  </si>
  <si>
    <t>56:44:0202001:8837-56/001/2019-1 от 03.12.2019</t>
  </si>
  <si>
    <t>56:44:0202001:9416</t>
  </si>
  <si>
    <t xml:space="preserve"> Оренбург город, улица Инверторная, земельный участок расположен в южной части кадастрового квартала 56:44:0202001</t>
  </si>
  <si>
    <t>56:44:0202001:9416-56/001/2019-1 от 25.12.2019</t>
  </si>
  <si>
    <t>Оренбург, в 30 м. на восток от ориентира- ЖД ул. Салмышская, 43</t>
  </si>
  <si>
    <t xml:space="preserve">Строительство многоэтажных жилых домов </t>
  </si>
  <si>
    <t>МКЖ застройка</t>
  </si>
  <si>
    <t>56:44:0257001:134</t>
  </si>
  <si>
    <t xml:space="preserve"> город Оренбург, улица Весенняя, земельный участок расположен в юго-западной части кадастрового квартала 56:44:0257001</t>
  </si>
  <si>
    <t>56:44:0257001:134-56/001/2019-6 от 30.12.2019</t>
  </si>
  <si>
    <t>Ясли-сад</t>
  </si>
  <si>
    <t>Размещение яслей-сада № 88</t>
  </si>
  <si>
    <t>город Оренбург, переулок Ивановский, на земельном участке расположен одноэтажный жилой дом № 29</t>
  </si>
  <si>
    <t>малоэтажная многоквартирная жилая застройка</t>
  </si>
  <si>
    <t>56:44:0231010:176-56/001/2019-11 от 31.12.2019</t>
  </si>
  <si>
    <t xml:space="preserve">Размещение зданий школы – МОБУ «СОШ № 48»  </t>
  </si>
  <si>
    <t xml:space="preserve">Размещение зданий школы МОАУ « № 4» </t>
  </si>
  <si>
    <t>Размещение гимназии - МОАУ « № 2»</t>
  </si>
  <si>
    <t xml:space="preserve">Размещение школы- МОАУ «СОШ № 39" </t>
  </si>
  <si>
    <t xml:space="preserve">Размещение зданий школы МОБУ «СОШ № 40» </t>
  </si>
  <si>
    <t>Размещение зданий ДС № 181</t>
  </si>
  <si>
    <t>Размещение административного здания - СОШ № 1</t>
  </si>
  <si>
    <t>МОАУ СОШ " №1",                ИНН: 5610046083</t>
  </si>
  <si>
    <t xml:space="preserve">Размещение организаций образования Центр образования № 1 </t>
  </si>
  <si>
    <t xml:space="preserve">Земли учреждений и организаций народного образования Детский сад № 110 </t>
  </si>
  <si>
    <t xml:space="preserve">Для размещения объектов образования детсада № 169 "Золотая рыбка" </t>
  </si>
  <si>
    <t>Земли учреждений и народного образования - МОАУ "Гимназия № 8"</t>
  </si>
  <si>
    <t>Размещение административного здания - Дворец творчества детей и молодежи</t>
  </si>
  <si>
    <t xml:space="preserve">Для размещения объектов образования   МОБУ "СОШ № 78" </t>
  </si>
  <si>
    <t xml:space="preserve">для размещения объекта образования-  МОУ СОШ № 67  </t>
  </si>
  <si>
    <t xml:space="preserve">для размещения объекта образования-  МОУ СОШ № 76 </t>
  </si>
  <si>
    <t>для размещения объекта образования- МБДОУ    ДС № 166</t>
  </si>
  <si>
    <t>18.06.2013                                      56-56-01/148/2013-397</t>
  </si>
  <si>
    <t xml:space="preserve">МОАУ СОШ № 11 </t>
  </si>
  <si>
    <t>МДОАУ "ДС № 48"</t>
  </si>
  <si>
    <t xml:space="preserve">Православная гимназия </t>
  </si>
  <si>
    <t>Размещение админ. здания             (Епархиальная гимназия)</t>
  </si>
  <si>
    <t xml:space="preserve">Автодорога -                                   Ул. Арапова </t>
  </si>
  <si>
    <t>Автодорога -                                    ул. Абдрашитова</t>
  </si>
  <si>
    <t>МКЖД - Центр детского творчества "Факел"</t>
  </si>
  <si>
    <t>Обслуживание жилой застройки                                        (Участок от ДОМ.РФ)</t>
  </si>
  <si>
    <t xml:space="preserve">11.04.2007                                     56-56-01/172/2006-239 </t>
  </si>
  <si>
    <t>27.04.2016                                     56-56/001-56/001/229/2016-462/1</t>
  </si>
  <si>
    <t>28.04.2016                                         56-56/001-56/001/229/2016-461/1</t>
  </si>
  <si>
    <t>28.04.2016                                     56-56/001-56/001/229/2016-465/1</t>
  </si>
  <si>
    <t>02.04.2013                                          56-56-01/136/2013-042</t>
  </si>
  <si>
    <t xml:space="preserve">  02.04.2013                                     56-56-01/136/2013-048</t>
  </si>
  <si>
    <t>19.02.2013                                       56-56-01/084/2013-305</t>
  </si>
  <si>
    <t>18.02.2013                                      56-56-01/084/2013-304</t>
  </si>
  <si>
    <t xml:space="preserve">18.02.2013                                         56-56-01/084/2013-306 </t>
  </si>
  <si>
    <t xml:space="preserve">  15.10.2012                                      56-56-01/150/2012-330  - Общая долевая собственность</t>
  </si>
  <si>
    <t xml:space="preserve">22.10.2012                                       56-56-01/352/2012-030 </t>
  </si>
  <si>
    <t xml:space="preserve">15.10.2012                                           56-56-01/290/2012-123 </t>
  </si>
  <si>
    <t>ПБП                               № 2796    17.06.2013</t>
  </si>
  <si>
    <t>ПБП                                  № 5340-р  09.11.2012</t>
  </si>
  <si>
    <t>ПБП                                 № 2519 от 29.05.2013</t>
  </si>
  <si>
    <t xml:space="preserve"> 11.02.2013                                   56-56-01/084/2013-206</t>
  </si>
  <si>
    <t xml:space="preserve"> 26.12.2012                                 56-56-01/402/2012-153 </t>
  </si>
  <si>
    <t>14.01.2013                                     56-56-01/402/2012-187</t>
  </si>
  <si>
    <t xml:space="preserve"> 22.01.2013                                   56-56-01/084/2013-027 </t>
  </si>
  <si>
    <t>ПБП                              № 1409 27.03.2013</t>
  </si>
  <si>
    <t>22.06.2010                                          56-56-01/138/2010-311</t>
  </si>
  <si>
    <t>20.07.2010                                        56-56-01/231/2009-071</t>
  </si>
  <si>
    <t>18.08.2010                                    56-56-01/170/2010-376</t>
  </si>
  <si>
    <t>31.08.2010                                            56-56-01/065/2010-157</t>
  </si>
  <si>
    <t>13.09.2010                                       56-56-01/046/2010-169</t>
  </si>
  <si>
    <t>20.09.2010                                        56-56-01/046/2010-198</t>
  </si>
  <si>
    <t>22.09.2010                                    56-56-01/046/2010-197</t>
  </si>
  <si>
    <t>24.09.2010                                       56-56-01/046/2010-243</t>
  </si>
  <si>
    <t xml:space="preserve">  27.11.2012                                   56-56-01/306/2012-230 </t>
  </si>
  <si>
    <t>30.11.2012                                      56-56-01/306/2012-231</t>
  </si>
  <si>
    <t xml:space="preserve">  30.11.2012                                     56-56-01/306/2012-232 </t>
  </si>
  <si>
    <t xml:space="preserve">  30.11.2012                                 56-56-01/306/2012-287</t>
  </si>
  <si>
    <t xml:space="preserve"> 22.04.2013                                  56-56-01/148/2013-120 </t>
  </si>
  <si>
    <t>04.06.2012                                       56-56-01/150/2012-107</t>
  </si>
  <si>
    <t>31.05.2012                                        56-56-01/150/2012-108</t>
  </si>
  <si>
    <t xml:space="preserve">29.05.2012                                                 56-56-01/122/2012-452 </t>
  </si>
  <si>
    <t>04.06.2012                                    56-56-01/150/2012-109</t>
  </si>
  <si>
    <t>08.06.2012                                       56-56-01/150/2012-220</t>
  </si>
  <si>
    <t xml:space="preserve">07.08.2012                                          56-56-01/182/2012-302 </t>
  </si>
  <si>
    <t>56:44:0239001:16482-56/001/2020-11 от 23.01.2020</t>
  </si>
  <si>
    <t>ПБП                              33-р
15.01.2020</t>
  </si>
  <si>
    <t>Дошкольное, начальное и среднее общее образование</t>
  </si>
  <si>
    <t>56:44:0257001:134-56/001/2020-7 от 27.01.2020</t>
  </si>
  <si>
    <t>город Оренбург, Оренбург город, проспект Гагарина, земельный участок расположен в восточной части кадастрового квартала 56:44:0000000</t>
  </si>
  <si>
    <t>56:44:0000000:38285</t>
  </si>
  <si>
    <t>Автомобильный транспорт</t>
  </si>
  <si>
    <t>56:44:0000000:38285-56/000/2020-1 от 06.02.2020</t>
  </si>
  <si>
    <t>г. Оренбург, пр-кт Гагарина, земельный участок расположен в центральной части кадастрового квартала 56:44:0000000</t>
  </si>
  <si>
    <t>56:44:0000000:38086</t>
  </si>
  <si>
    <t>Уличная сеть</t>
  </si>
  <si>
    <t>56:44:0000000:38086-56/001/2019-1  от 04.06.2019</t>
  </si>
  <si>
    <t>56:44:0311007:237</t>
  </si>
  <si>
    <t>Оренбург город, улица Кавказская, земельный участок расположен в центральной части кадастрового квартала 56:44:0311007</t>
  </si>
  <si>
    <t>Размещение производственной базы и объектов торговли</t>
  </si>
  <si>
    <t>56:44:0311007:237-56/001/2020-1 от 12.02.2020</t>
  </si>
  <si>
    <t>МБУ «Библиотечная информационная система»</t>
  </si>
  <si>
    <t>56:44:0117008:33-56/001/2020-1 от 11.02.2020</t>
  </si>
  <si>
    <t>ПБП                          3424-р
25.12.2019</t>
  </si>
  <si>
    <t>56:44:0215001:3699-56/001/2020-2 от 11.02.2020</t>
  </si>
  <si>
    <t>ПБП                                3423-р
25.12.2019</t>
  </si>
  <si>
    <t>56:44:1001003:887-56/001/2020-1 от 10.02.2020</t>
  </si>
  <si>
    <t>ПБП                                3422-р
25.12.2019</t>
  </si>
  <si>
    <t>город Оренбург, село Краснохолм, Карагачевый проезд, земельный участок № 1/1</t>
  </si>
  <si>
    <t>56:44:1001003:2319</t>
  </si>
  <si>
    <t>56:44:1001003:2319-56/001/2020-1 от 14.02.2020</t>
  </si>
  <si>
    <t>56:44:0257001:135</t>
  </si>
  <si>
    <t xml:space="preserve"> г. Оренбург, ул. Весенняя, земельный участок расположен в южной части кадастрового квартала 56:44:0257001</t>
  </si>
  <si>
    <t>строительство школы</t>
  </si>
  <si>
    <t>56:44:0257001:135-56/001/2020-2 от 18.02.2020</t>
  </si>
  <si>
    <t>56:44:0201005:2698</t>
  </si>
  <si>
    <t>город Оренбург, земельный участок расположен в центральной части кадастрового квартала 56:44:0201005</t>
  </si>
  <si>
    <t>улично-дорожная сеть</t>
  </si>
  <si>
    <t>56:44:0201005:2698-56/001/2020-2 от 18.02.2020</t>
  </si>
  <si>
    <t xml:space="preserve">для размещения объекта образования- МОУ СОШ № 35 </t>
  </si>
  <si>
    <t>МОУ " №7"                                    (полного дня),                                   ИНН: 5612043169</t>
  </si>
  <si>
    <t xml:space="preserve">12.11.2007                                      56-56-01/169/2007-004 </t>
  </si>
  <si>
    <r>
      <t xml:space="preserve">16.08.2011                                          </t>
    </r>
    <r>
      <rPr>
        <sz val="11"/>
        <rFont val="Calibri"/>
        <family val="2"/>
        <charset val="204"/>
      </rPr>
      <t>56-56-01/049/2011-321</t>
    </r>
    <r>
      <rPr>
        <sz val="11"/>
        <color indexed="10"/>
        <rFont val="Calibri"/>
        <family val="2"/>
        <charset val="204"/>
      </rPr>
      <t xml:space="preserve">   </t>
    </r>
  </si>
  <si>
    <t xml:space="preserve"> 16.08.2011                                    56-56-01/049/2011-322 </t>
  </si>
  <si>
    <t>21.02.2008                                       56-56-01/145/2007-072</t>
  </si>
  <si>
    <t>13.03.2008                                        56-56-01/027/2008-260</t>
  </si>
  <si>
    <t>30.06.2008                                        56-56-01/129/2008-062</t>
  </si>
  <si>
    <t>02.09.2008                                      56-56-01/164/2008-209</t>
  </si>
  <si>
    <t>30.10.2008                                     56-56-01/221/2008-164</t>
  </si>
  <si>
    <t xml:space="preserve">08.06.2010                                       56-56-01/087/2010-357 </t>
  </si>
  <si>
    <t>08.06.2010                                            56-56-01/087/2010-358</t>
  </si>
  <si>
    <t xml:space="preserve"> 29.12.2008                                       56-56-01/257/2008-274 </t>
  </si>
  <si>
    <t xml:space="preserve">13.01.2009                                      56-56-01/257/2008-314 </t>
  </si>
  <si>
    <t xml:space="preserve">09.02.2009                                   56-56-01/002/2009-161 </t>
  </si>
  <si>
    <t xml:space="preserve"> 19.02.2009                                        56-56-01/003/2009-197 </t>
  </si>
  <si>
    <t>02.04.2009                                      56-56-01/011/2009-364</t>
  </si>
  <si>
    <t>05.05.2009                                           56-56-01/257/2008-395</t>
  </si>
  <si>
    <t xml:space="preserve">02.07.2009                                           56-56-01/137/2009-109 </t>
  </si>
  <si>
    <t>02.07.2009                                           56-56-01/137/2009-115</t>
  </si>
  <si>
    <t>02.07.2009                                             56-56-01/137/2009-113</t>
  </si>
  <si>
    <t>02.07.2009                                          56-56-01/137/2009-114</t>
  </si>
  <si>
    <t xml:space="preserve">06.08.2009                                          56-56-01/180/2009-003 </t>
  </si>
  <si>
    <t>05.10.2009                                            56-56-01/180/2009-448</t>
  </si>
  <si>
    <t>13.10.2009                                         56-56-01/180/2009-488</t>
  </si>
  <si>
    <t xml:space="preserve"> 02.11.2010                                           56-44-01/236/2010-268</t>
  </si>
  <si>
    <t>21.12.2009                                         56-56-01/180/2009-492</t>
  </si>
  <si>
    <t>21.12.2009                                           56-56-01/283/2009-086</t>
  </si>
  <si>
    <t xml:space="preserve"> 05.03.2010                                            56-56-01/055/2010-155</t>
  </si>
  <si>
    <t>05.04.2010                                           56-56-01/087/2010-157</t>
  </si>
  <si>
    <t xml:space="preserve"> 06.04.2010                                            56-56-01/087/2010-158</t>
  </si>
  <si>
    <t>08.04.2010                                             56-56-01/106/2010-048</t>
  </si>
  <si>
    <t xml:space="preserve">14.04.2010                                         56-56-01/106/2010-047 </t>
  </si>
  <si>
    <t>14.04.2010                                             56-56-01/106/2010-046</t>
  </si>
  <si>
    <t>26.04.2010                                        56-56-01/106/2010-172</t>
  </si>
  <si>
    <t>27.04.2010                                         56-56-01/106/2010-173</t>
  </si>
  <si>
    <t>05.05.2010                                            56-56-01/106/2010-236</t>
  </si>
  <si>
    <t>12.05.2010                                            56-56-01/106/2010-295</t>
  </si>
  <si>
    <t>13.05.2010                                             56-56-01/106/2010-296</t>
  </si>
  <si>
    <t>21.03.2010                                           56-56-01/138/2010-149</t>
  </si>
  <si>
    <t xml:space="preserve"> 25.05.2010                                          56-56-01/138/2010-148</t>
  </si>
  <si>
    <t>07.06.2010                                        56-56-01/087/2010-360</t>
  </si>
  <si>
    <t>25.10.2010                                         56-56-01/236/2010-183</t>
  </si>
  <si>
    <t>10.11.2010                                         56-56-01/236/2010-326</t>
  </si>
  <si>
    <t>30.11.2010                                         56-56-01/293/2010-041</t>
  </si>
  <si>
    <t>14.12.2010                                           56-56-01/293/2010-201</t>
  </si>
  <si>
    <t xml:space="preserve">28.01.2011                                            56-56-01/044/2011-114 </t>
  </si>
  <si>
    <t xml:space="preserve"> 28.01.2011                                            56-56-01/044/2011-115</t>
  </si>
  <si>
    <t>01.02.2011                                             56-56-01/044/2011-117</t>
  </si>
  <si>
    <t>15.02.2011                                           56-56-01/044/2011-198</t>
  </si>
  <si>
    <t>10.03.2011                                         56-56-01/044/2011-369</t>
  </si>
  <si>
    <t>10.03.2011                                           56-56-01/044/2011-368</t>
  </si>
  <si>
    <t>15.03.2011                                         56-56-01/046/2011-042</t>
  </si>
  <si>
    <t xml:space="preserve">30.05.2011                                           56-56-01/134/2011-066 </t>
  </si>
  <si>
    <t>25.04.2011                                        56-56-01/082/2011-268</t>
  </si>
  <si>
    <t xml:space="preserve"> 11.06.2011                                       56-56-01/132/2011-307</t>
  </si>
  <si>
    <t>14.06.2011                                         56-56-01/132/2011-308</t>
  </si>
  <si>
    <t>10.06.2011                                         56-56-01/132/2011-305</t>
  </si>
  <si>
    <t>14.06.2011                                        56-56-01/132/2011-310</t>
  </si>
  <si>
    <t>14.06.2011                                         56-56-01/132/2011-314</t>
  </si>
  <si>
    <t>20.06.2011                                         56-56-01/132/2011-402</t>
  </si>
  <si>
    <t>20.06.2011                                        56-56-01/132/2011-404</t>
  </si>
  <si>
    <t>20.06.2011                                         56-56-01/132/2011-401</t>
  </si>
  <si>
    <t>20.06.2011                                         56-56-01/132/2011-399</t>
  </si>
  <si>
    <t>04.07.2011                                         56-56-01/134/2011-150</t>
  </si>
  <si>
    <t>18.07.2011                                        56-56-01/184/2011-013</t>
  </si>
  <si>
    <t>20.07.2011                                          56-56-11/184/2011-112</t>
  </si>
  <si>
    <t>12.08.2011                                        56-56-01/132/2011-312</t>
  </si>
  <si>
    <t>23.08.2011                                         56-56-01/210/2011-060</t>
  </si>
  <si>
    <t xml:space="preserve"> 22.08.2011                                        56-56-01/210/2011-061</t>
  </si>
  <si>
    <t>23.08.2011                                           56-56-01/210/2011-062</t>
  </si>
  <si>
    <r>
      <t xml:space="preserve">12.09.2011                                         56-56-01/204/2011-352   </t>
    </r>
    <r>
      <rPr>
        <b/>
        <sz val="11"/>
        <color theme="1"/>
        <rFont val="Calibri"/>
        <family val="2"/>
        <charset val="204"/>
        <scheme val="minor"/>
      </rPr>
      <t>ОДС</t>
    </r>
    <r>
      <rPr>
        <sz val="11"/>
        <color theme="1"/>
        <rFont val="Calibri"/>
        <family val="2"/>
        <charset val="204"/>
        <scheme val="minor"/>
      </rPr>
      <t xml:space="preserve">  15/1000                                    от 2253 кв.м.  (33,79)</t>
    </r>
  </si>
  <si>
    <t>16.11.2011                                         56-56-01/310/2011-082</t>
  </si>
  <si>
    <t xml:space="preserve">29.11.2011                                         56-56-01/293/2011-303 </t>
  </si>
  <si>
    <t>05.12.2011                                        56-56-01/310/2011-181</t>
  </si>
  <si>
    <t>06.12.2011                                         56-56-01/293/2011-415</t>
  </si>
  <si>
    <t xml:space="preserve">06.12.2011                                        56-56-01/293/2011-416 </t>
  </si>
  <si>
    <t xml:space="preserve">06.12.2011                                        56-56-01/293/2011-418 </t>
  </si>
  <si>
    <t>06.12.2011                                         56-56-01/293/2011-421</t>
  </si>
  <si>
    <t>06.12.2011                                    56-56-01/293/2011-420</t>
  </si>
  <si>
    <t xml:space="preserve">09.12.2011                                         56-56-01/336/201-059  </t>
  </si>
  <si>
    <t>13.12.2011                                        56-56-01/336/2011-058</t>
  </si>
  <si>
    <t xml:space="preserve">10.01.2012                                          56-56-01/336/2011-268 </t>
  </si>
  <si>
    <t>13.01.2012                                         56-56-01/017/2011-303</t>
  </si>
  <si>
    <t>13.01.2012                                         56-56-01/017/2011-304</t>
  </si>
  <si>
    <t>17.01.2012                                        56-56-01/197/2011-283</t>
  </si>
  <si>
    <t>26.03.2012                                          56-56-01/074/2012-121</t>
  </si>
  <si>
    <t>27.03.2012                                          56-56-01/074/2012-120</t>
  </si>
  <si>
    <t xml:space="preserve">27.03.2012                                          56-56-01/074/2012-119 </t>
  </si>
  <si>
    <t>02.04.2012                                        56-56-01/074/2012-192</t>
  </si>
  <si>
    <t>02.04.2012                                         56-56-01/074/2012-190</t>
  </si>
  <si>
    <t>16.04.2012                                        56-56-01/074/2012-391</t>
  </si>
  <si>
    <t>18.04.2012                                          56-56-01/074/2012-393</t>
  </si>
  <si>
    <t>18.05.2012                                          56-56-01/201/2008-169</t>
  </si>
  <si>
    <t>21.05.2012                                          56-56-01/122/2012-275</t>
  </si>
  <si>
    <t>02.07.2012                                          56-56-01/150/2012-439</t>
  </si>
  <si>
    <t xml:space="preserve">09.07.2012                                          56-56-01/182/2012-012  </t>
  </si>
  <si>
    <t xml:space="preserve">16.07.2012                                          56-56-01/182/2012-084 </t>
  </si>
  <si>
    <t>19.07.2012                                          56-56-01/182/2012-087</t>
  </si>
  <si>
    <t>23.07.2012                                          56-56-01/182/2012-184</t>
  </si>
  <si>
    <t>23.07.2012                                         56-56-01/182/2012-086</t>
  </si>
  <si>
    <t>23.07.2012                                         56-56-01/182/2012-185</t>
  </si>
  <si>
    <t xml:space="preserve">30.07.2012                                        56-56-01/182/2012-264 </t>
  </si>
  <si>
    <t xml:space="preserve">  31.07.2012                                          56-56-01/182/2012-263</t>
  </si>
  <si>
    <t>31.07.2012                                             56-56-01/182/2012-265</t>
  </si>
  <si>
    <t>30.07.2012                                             56-56-01/182/2012-262</t>
  </si>
  <si>
    <t xml:space="preserve">16.08.2012                                             56-56-01/182/2012-181 </t>
  </si>
  <si>
    <t>24.09.2012                                             56-56-01/306/2012-019</t>
  </si>
  <si>
    <t>03.10.2012                                           56-56-01/122/2012-272</t>
  </si>
  <si>
    <t xml:space="preserve"> 08.10.2012                                            56-56-01/290/2012-076</t>
  </si>
  <si>
    <t>02.11.2012                                             56-56-01/352/2012-129</t>
  </si>
  <si>
    <t xml:space="preserve">21.11.2012                                            56-56-01/352/2012-077 </t>
  </si>
  <si>
    <t>10.09.2012                                          56-56-01/290/2012-019</t>
  </si>
  <si>
    <t xml:space="preserve">21.12.2012                                             56-56-01/402/2012-016 </t>
  </si>
  <si>
    <t xml:space="preserve"> 28.01.2013                                            56-56-01/084/2013-089 </t>
  </si>
  <si>
    <t xml:space="preserve"> 03.10.2008                                        56-56-01/201/2008-184 </t>
  </si>
  <si>
    <t>27.12.2012                                             56-56-01/425/2012-005</t>
  </si>
  <si>
    <t xml:space="preserve">  13.05.2013                                          56-56-01/148/2013-196 </t>
  </si>
  <si>
    <t xml:space="preserve">13.05.2013                                            56-56-01/148/2013-198 </t>
  </si>
  <si>
    <t>24.05.2013                                        56-56-01/148/2013-311</t>
  </si>
  <si>
    <t>24.07.2014                                          56-56-01/201/2008-171</t>
  </si>
  <si>
    <t>16.07.2014                                          56-56-01/230/2014-296</t>
  </si>
  <si>
    <t>13.08.2014                                          56-56-01/334/2014-154</t>
  </si>
  <si>
    <t>город Оренбург, шоссе Нежинское, от путепровода до поста ГИБДД. На земельном участке расположена автомобильная дорога</t>
  </si>
  <si>
    <t>56:44:0000000:38085</t>
  </si>
  <si>
    <t>Автодорога  от путепровода до поста ГИБДД</t>
  </si>
  <si>
    <t>56:44:0000000:38085-56/001/2019-1 от 04.06.2019</t>
  </si>
  <si>
    <t>ПБП                            № 1797 от 19.04.2013</t>
  </si>
  <si>
    <t>Размещение объекта образования                                 (ясли-сад № 34)</t>
  </si>
  <si>
    <t>город Оренбург, шоссе Нежинское, от путепровода до поста ГИБДД. На земельном участке расположена автомобильная дорога.</t>
  </si>
  <si>
    <t>56:44:0000000:38087</t>
  </si>
  <si>
    <t>56:44:0000000:38087-56/001/2019-1 от 04.06.2019</t>
  </si>
  <si>
    <t>город Оренбург, улица Терешковой, земельный участок расположен в юго-восточной части кадастрового квартала 56:44:0314001</t>
  </si>
  <si>
    <t>56:44:0314001:745</t>
  </si>
  <si>
    <t>56:44:0314001:745-56/001/2020-643 от 06.03.2020</t>
  </si>
  <si>
    <t>56:44:0113001:1203</t>
  </si>
  <si>
    <t>Оренбург город, проезд Северный, земельный участок расположен в северо-западной части кадастрового квартала 56:44:0113001</t>
  </si>
  <si>
    <t>дошкольное, начальное и среднее общее образование, строительство яслей-сада</t>
  </si>
  <si>
    <t>56:44:0113001:1203-56/001/2020-2 от 02.03.2020</t>
  </si>
  <si>
    <t>56:44:0124001:5997</t>
  </si>
  <si>
    <t>56:44:0113001:1204</t>
  </si>
  <si>
    <t>Среднеэтажная жилая застройка</t>
  </si>
  <si>
    <t xml:space="preserve">56:44:0124001:5997-56/001/2020-6  от 05.03.2020 </t>
  </si>
  <si>
    <t xml:space="preserve"> г. Оренбург, ул. Рокоссовского, земельный участок расположен в северо-западной части кадастрового квартала 56:44:0124001</t>
  </si>
  <si>
    <t>56:44:0124001:4102</t>
  </si>
  <si>
    <t>г Оренбург, земельный участок расположен в северо-западной части кадастрового квартала 56:44:0124001</t>
  </si>
  <si>
    <t xml:space="preserve">56:44:0124001:4102-56/001/2020-7  от 05.03.2020 </t>
  </si>
  <si>
    <t>56:44:0201005:2714</t>
  </si>
  <si>
    <t>Строительство торгово-административного здания</t>
  </si>
  <si>
    <t>56:44:0201005:2714-56/001/2020-1 от 12.03.2020</t>
  </si>
  <si>
    <t>56:44:0238001:3009</t>
  </si>
  <si>
    <t>56:44:0238001:3005</t>
  </si>
  <si>
    <t>г. Оренбург, земельный участок расположен в северо-восточной части
кадастрового квартала 56:44:0238001</t>
  </si>
  <si>
    <t>56:44:0238001:3009-56/001/2020-2 от 17.02.2020</t>
  </si>
  <si>
    <t>56:44:0238001:3005-56/001/2020-2 от 17.02.2020</t>
  </si>
  <si>
    <t>56:44:0232002:18</t>
  </si>
  <si>
    <t>г. Оренбург, ул. Пролетарская/ ул. Комсомольская, №№ 18/5</t>
  </si>
  <si>
    <t>пропорц. площади                кв. № 1 - 39,9 кв.м.</t>
  </si>
  <si>
    <t>пропорц. площади                кв. № 2 - 40,7 кв.м.</t>
  </si>
  <si>
    <t>пропорц. площади               помещения № 2</t>
  </si>
  <si>
    <t>пропорц. площади                кв. № 3 - 40,7 кв.м.</t>
  </si>
  <si>
    <t>пропорц. площади                кв. № 4 - 39,1 кв.м.</t>
  </si>
  <si>
    <t>пропорц. площади                кв. № 5 - 33,7 кв.м.</t>
  </si>
  <si>
    <t>пропорц. площади                кв. № 6 - 55,1 кв.м.</t>
  </si>
  <si>
    <t>56:44:0232002:18-56/001/2017-7 от 29.11.2017</t>
  </si>
  <si>
    <t xml:space="preserve"> 56:44:0232002:18-56/001/2017-11 от 05.12.2017</t>
  </si>
  <si>
    <t>56:44:0232002:18-56/001/2019-15 от 12.03.2019</t>
  </si>
  <si>
    <t>56:44:0232002:18-56/001/2017-14 от 12.12.2017</t>
  </si>
  <si>
    <t>56:44:0232002:18-56/001/2017-6 от 29.11.2017</t>
  </si>
  <si>
    <t>56:44:0232002:18-56/001/2017-9 от 04.12.2017</t>
  </si>
  <si>
    <t>56:44:0232002:18-56/001/2017-5 от 10.11.2017</t>
  </si>
  <si>
    <t>ПБП                           № 4718-р   04.10.2012</t>
  </si>
  <si>
    <t>56:44:0238001:2934</t>
  </si>
  <si>
    <t>г. Оренбург , земельный участок расположен в северо-восточной части кадастрового квартала 56:44:0238001</t>
  </si>
  <si>
    <t>56:44:0238001:2934-56/001/2017-2 от 04.07.2017</t>
  </si>
  <si>
    <t>56:44:0116001:327-56/001/2019-2 от 16.12.2019</t>
  </si>
  <si>
    <t>г. Оренбург, с/т "ОРБИТА", уч. 294</t>
  </si>
  <si>
    <t>56:44:0116001:327</t>
  </si>
  <si>
    <t xml:space="preserve"> ПБП                              04.12.2012          5745-р                      </t>
  </si>
  <si>
    <t xml:space="preserve">ПБП                    21.11.2012         5535-р                       </t>
  </si>
  <si>
    <t>56:44:0116001:146</t>
  </si>
  <si>
    <t xml:space="preserve"> г. Оренбург, р-н сдт ОРБИТА П.БЕРДЫ, дом уч. 150</t>
  </si>
  <si>
    <t>56:44:0116001:146-56/001/2019-3 от 04.10.2019</t>
  </si>
  <si>
    <t>28.08.2012                     №4204-р                       - ПБП</t>
  </si>
  <si>
    <t>56:44:0446007:18</t>
  </si>
  <si>
    <t xml:space="preserve"> город Оренбург, ул. Пролетарская/Малышевская, № 92/16</t>
  </si>
  <si>
    <t>56:44:0446007:18-56/001/2018-11 от 03.09.2018</t>
  </si>
  <si>
    <t>56:44:0446007:18-56/001/2018-13 от 10.09.2018</t>
  </si>
  <si>
    <t>МКЖЗ, пропорц. площади нежил. помещения №1</t>
  </si>
  <si>
    <t>56:44:0446007:18-56/001/2017-5 от 05.10.2017</t>
  </si>
  <si>
    <t>56:44:0220007:35</t>
  </si>
  <si>
    <t>город Оренбург, улица Комсомольская/ улица Краснознаменная/ улица Орджоникидзе. На земельном участке расположены: многоквартирный жилой дом, литер А1А2, нежилое здание, литер АА4, № 32/29/29</t>
  </si>
  <si>
    <t>56:44:0220007:35-56/001/2017-7 от 27.10.2017</t>
  </si>
  <si>
    <t>пропорциональна площади квартиры №1</t>
  </si>
  <si>
    <t>56:44:0220007:35-56/001/2017-3 от 02.10.2017</t>
  </si>
  <si>
    <t>пропорциональна площади квартиры № 2</t>
  </si>
  <si>
    <t>56:44:0220007:35-56/001/2017-5 от 03.10.2017</t>
  </si>
  <si>
    <t>пропорциональна площади квартиры № 2а</t>
  </si>
  <si>
    <t>56:44:0220007:35-56/001/2019-8 от 20.05.2019</t>
  </si>
  <si>
    <t>56:44:0245002:745</t>
  </si>
  <si>
    <t>56:44:0245002:745-56/001/2019-207 от 10.12.2019</t>
  </si>
  <si>
    <t>пропорциональна площади квартиры № 6</t>
  </si>
  <si>
    <t>56:44:0245002:745-56/001/2019-203 от 05.12.2019</t>
  </si>
  <si>
    <t>пропорциональна площади квартиры № 11</t>
  </si>
  <si>
    <t>56:44:0245002:745-56/001/2019-199 от 14.10.2019</t>
  </si>
  <si>
    <t>пропорциональна площади квартиры № 21</t>
  </si>
  <si>
    <t>56:44:0245002:745-56/001/2019-200 от 15.10.2019</t>
  </si>
  <si>
    <t>пропорциональна площади квартиры № 27</t>
  </si>
  <si>
    <t>56:44:0245002:745-56/001/2019-201 от 16.10.2019</t>
  </si>
  <si>
    <t>пропорциональна площади квартиры № 34</t>
  </si>
  <si>
    <t>56:44:0245002:745-56/001/2019-202 от 17.10.2019</t>
  </si>
  <si>
    <t>пропорциональна площади квартиры № 52</t>
  </si>
  <si>
    <t>56:44:0349001:175</t>
  </si>
  <si>
    <t>Деловое управление, Магазины</t>
  </si>
  <si>
    <t xml:space="preserve"> город Оренбург, переулок Арсенальный, земельный участок № 2</t>
  </si>
  <si>
    <t>56:44:0349001:175-56/001/2018-1 от 10.12.2018</t>
  </si>
  <si>
    <t xml:space="preserve"> 56:44:0232010:42</t>
  </si>
  <si>
    <t xml:space="preserve"> г. Оренбург, ул. Ленинская, №49-51</t>
  </si>
  <si>
    <t>МКЖД - ОДС</t>
  </si>
  <si>
    <t>56:44:0232010:42-56/001/2018-4 от 21.06.2018</t>
  </si>
  <si>
    <t>г. Оренбург, СНТ Текстильщик-2 Овчинного городка, ул. Советская, земельный участок № 87</t>
  </si>
  <si>
    <t>56:44:0436004:16</t>
  </si>
  <si>
    <t>56:44:0436004:16-56/001/2019-1 от 11.01.2019</t>
  </si>
  <si>
    <t>г. Оренбург, СНТ Досуг, земельный участок № 68</t>
  </si>
  <si>
    <t>56:44:0201003:9581</t>
  </si>
  <si>
    <t>Коллективное садоводство ОДС-1/3 доли</t>
  </si>
  <si>
    <t>56:44:0201003:9581-56/001/2018-3 от 19.12.2018</t>
  </si>
  <si>
    <t xml:space="preserve"> г. Оренбург, с/т "Соловушка", уч. 1182</t>
  </si>
  <si>
    <t>56-56-01/569/2014-335 от 29.10.2014</t>
  </si>
  <si>
    <t>56:44:0240006:286</t>
  </si>
  <si>
    <t>56:44:0202001:9417</t>
  </si>
  <si>
    <t>56:44:0202001:9418</t>
  </si>
  <si>
    <t xml:space="preserve"> г. Оренбург, ул. Салмышская, уч. 43/3</t>
  </si>
  <si>
    <t xml:space="preserve"> г. Оренбург, ул. Салмышская, уч. 43/6</t>
  </si>
  <si>
    <t>56:44:0202001:9417-56/001/2020-1 от 04.03.2020</t>
  </si>
  <si>
    <t>56:44:0202001:9418-56/001/2020-1 от 04.03.2020</t>
  </si>
  <si>
    <t>56-56/001-56/001/264/2015-82/1 от 03.08.2015</t>
  </si>
  <si>
    <t>г. Оренбург, ул. 2 Маячный спуск д. № 10/1</t>
  </si>
  <si>
    <t>56:44:0333012:174</t>
  </si>
  <si>
    <t>Строительство индивидуального жилого дома</t>
  </si>
  <si>
    <t xml:space="preserve"> г. Оренбург, с/т "Пенсионер", уч. №669а</t>
  </si>
  <si>
    <t>56:44:0241001:5639-56/001/2019-4 от 06.11.2019</t>
  </si>
  <si>
    <t>56:44:0220007:34</t>
  </si>
  <si>
    <t>г Оренбург, ул Комсомольская/ул. Орджоникидзе, дом №24/21</t>
  </si>
  <si>
    <t>56:44:0220007:34-56/001/2019-10 от 07.10.2019</t>
  </si>
  <si>
    <t>56:44:0220007:34-56/001/2017-7 от 16.11.2017</t>
  </si>
  <si>
    <t>ОДС-пропорциональна площади квартиры № 1</t>
  </si>
  <si>
    <t>ОДС-пропорциональна площади квартиры № 2</t>
  </si>
  <si>
    <t>56:44:0408001:7</t>
  </si>
  <si>
    <t>г. Оренбург, ул. Шевченко, №36</t>
  </si>
  <si>
    <t>56:44:0408001:7-56/001/2017-2 от 12.04.2017</t>
  </si>
  <si>
    <t>Долевая собственность, - 797, 6 кв.м.</t>
  </si>
  <si>
    <t xml:space="preserve"> город Оренбург, переулок Тупой, земельный участок расположен в восточной части кадастрового квартала 56:44:0347003</t>
  </si>
  <si>
    <t>56:44:0347003:249</t>
  </si>
  <si>
    <t>Общежитие пер.Тупой,57б</t>
  </si>
  <si>
    <t xml:space="preserve"> 56-56-01/004/2013-8 от 18.03.2013</t>
  </si>
  <si>
    <t>56:44:0000000:30147</t>
  </si>
  <si>
    <t xml:space="preserve"> 56:44:0116001:430</t>
  </si>
  <si>
    <t>г. Оренбург, с/т "Орбита", уч. 384</t>
  </si>
  <si>
    <t>56:44:0116001:430-56/001/2019-5 от 14.02.2019</t>
  </si>
  <si>
    <t>56:44:0308002:44</t>
  </si>
  <si>
    <t>г. Оренбург, СНТ Химик, проезд третий, земельный участок № 52</t>
  </si>
  <si>
    <t>56:44:0308002:44-56/001/2018-2 от 25.12.2018</t>
  </si>
  <si>
    <t>56:44:0445008:161</t>
  </si>
  <si>
    <t xml:space="preserve">Территория общего пользования </t>
  </si>
  <si>
    <t>56:44:0445008:161-56/001/2019-1 от 23.07.2019</t>
  </si>
  <si>
    <t>г. Оренбург, ул. Корецкой</t>
  </si>
  <si>
    <t xml:space="preserve"> г. Оренбург, ул. 9 Января, На земельном участке расположено одноэтажное нежилое строение литер БАА1А2Б1Б2 с подвалом и мансардой, № 30</t>
  </si>
  <si>
    <t xml:space="preserve"> ОДС - размещение объектов торговли, 3/8 доли</t>
  </si>
  <si>
    <t>56-56-01/078/2010-345 от 28.04.2010</t>
  </si>
  <si>
    <t>56:44:0221004:79</t>
  </si>
  <si>
    <t>город Оренбург, переулок Шевченко. На земельном участке расположен многоквартирный жилой дом литер А, № 16/1</t>
  </si>
  <si>
    <t>56:44:0221004:79-56/001/2019-1 от 08.07.2019</t>
  </si>
  <si>
    <t>56:44:0308001:88</t>
  </si>
  <si>
    <t xml:space="preserve"> г. Оренбург, с/т "Энергетик", уч.473</t>
  </si>
  <si>
    <t>56-56-01/178/2013-255 от 01.11.2013</t>
  </si>
  <si>
    <t>56:44:0201010:245</t>
  </si>
  <si>
    <t>56:44:0201010:245-56/001/2019-1 от 09.07.2019</t>
  </si>
  <si>
    <t>г. Оренбург, п. Ростоши, ул. Самарская, 88/2</t>
  </si>
  <si>
    <t>56:44:0000000:415</t>
  </si>
  <si>
    <t>56:44:0000000:415-56/001/2018-53 от 11.12.2018, 1/322</t>
  </si>
  <si>
    <t xml:space="preserve"> г. Оренбург, с. Городище, земельный участок расположен в юго-западной части кадастрового квартала 56:44:0</t>
  </si>
  <si>
    <t>Паевые земли с/х назначения -1/322 доли</t>
  </si>
  <si>
    <t>56:44:0201002:4100</t>
  </si>
  <si>
    <t xml:space="preserve"> г. Оренбург, СНТ Малахит, земельный участок № 5028</t>
  </si>
  <si>
    <t>56:44:0201002:4100-56/001/2019-2 от 15.08.2019</t>
  </si>
  <si>
    <t>56:44:0241001:4713</t>
  </si>
  <si>
    <t>г. Оренбург, с/о "Пенсионеров", уч. 547</t>
  </si>
  <si>
    <t>56-56/001-56/001/107/2016-1754/2 от 22.09.2016</t>
  </si>
  <si>
    <t>56:44:0000000:35605</t>
  </si>
  <si>
    <t>Оренбургская область, город Оренбург, земельный участок расположен в северо-восточной части кадастрового квартала 56:44:0000000</t>
  </si>
  <si>
    <t>56:44:0000000:35605-56/001/2018-1 от 19.09.2018</t>
  </si>
  <si>
    <t>56:44:0347003:60</t>
  </si>
  <si>
    <t xml:space="preserve"> г. Оренбург, ул. Кичигина/пер. Тупой; на земельном участке расположен многоквартирный жилой дом №25/65</t>
  </si>
  <si>
    <t>ОДС - пропорциональна размеру общей площади квартиры № 3</t>
  </si>
  <si>
    <t>ОДС - пропорциональна размеру общей площади квартиры № 5</t>
  </si>
  <si>
    <t>56:44:0347003:60-56/001/2019-4 от 11.03.2019</t>
  </si>
  <si>
    <t>56:44:0347003:60-56/001/2017-2 от 21.07.2017</t>
  </si>
  <si>
    <t>56:44:0201021:937</t>
  </si>
  <si>
    <t>город Оренбург, пос. Ростоши, земельный участок расположен в западной части кадастрового квартала</t>
  </si>
  <si>
    <t>Автодорога 4-й проезд</t>
  </si>
  <si>
    <t xml:space="preserve"> 56-56-01/082/2014-199 от 26.02.2014</t>
  </si>
  <si>
    <t>ПБП                               № 1794 от 19.04.2013</t>
  </si>
  <si>
    <t xml:space="preserve">06.08.2009                                   56-56-01/180/2009-006 </t>
  </si>
  <si>
    <t>22.05.2007                                    56-56-01/074/2007-086</t>
  </si>
  <si>
    <t xml:space="preserve"> 28.05.2007                                       56-56-01/074/2007-123</t>
  </si>
  <si>
    <t>23.04.2007                                        56-56-01/004/2007-409</t>
  </si>
  <si>
    <t xml:space="preserve">06.08.2009                                      56-56-01/180/2009-002 </t>
  </si>
  <si>
    <t xml:space="preserve">06.08.2009                                      56-56-01/180/2009-005             </t>
  </si>
  <si>
    <t>06.08.2009                                       56-56-01/180/2009-003</t>
  </si>
  <si>
    <t>03.09.2007                                         56-56-01/112/2007-267</t>
  </si>
  <si>
    <t>11.09.2007                                   56-56-01/112/2007-318</t>
  </si>
  <si>
    <t>28.09.2007                                     56-56-01/092/2007-452</t>
  </si>
  <si>
    <t xml:space="preserve">12.10.2007                                        56-56-01/145/2007-125 </t>
  </si>
  <si>
    <t xml:space="preserve"> Аренда неж фонда</t>
  </si>
  <si>
    <t>ООО "СПЕЦКОМ", ИНН: 5609190082</t>
  </si>
  <si>
    <t>Аренда с 01.10.2019 по 30.09.2024</t>
  </si>
  <si>
    <t>г. Оренбург, ул. Нахимова, земельный участок расположен в
серной части кадастрового квартала 56:44:0245002</t>
  </si>
  <si>
    <t>56:44:0245002:748</t>
  </si>
  <si>
    <t>56:44:0245002:748-56/001/2019-143 от 26.08.2019</t>
  </si>
  <si>
    <t>56:44:0245002:748-56/001/2019-144 от 26.08.2019</t>
  </si>
  <si>
    <t>ОДС - пропорциональна площади квартиры с кад.номером
56:44:0442002:276</t>
  </si>
  <si>
    <t>ОДС - пропорциональна площади квартиры № 40 с кад.номером 56:44:0442002:277</t>
  </si>
  <si>
    <t>56:44:0245002:743</t>
  </si>
  <si>
    <t>г. Оренбург, земельный участок расположен в северной части
кадастрового квартала 56:44:0245002</t>
  </si>
  <si>
    <t>56:44:0245002:743-56/001/2019-44 от 27.09.2019</t>
  </si>
  <si>
    <t>56:44:0245002:743-56/001/2019-45 от 27.09.2019</t>
  </si>
  <si>
    <t>56:44:0245002:743-56/001/2019-46 от 27.09.2019</t>
  </si>
  <si>
    <t>ОДС-пропорциональна квартиры № 3 с кад.ном. 56:44:0245002:762</t>
  </si>
  <si>
    <t>ОДС-пропорциональна площади квартиры № 10 с кад.ном. 56:44:0245002:769</t>
  </si>
  <si>
    <t>ОДС-пропорциональна  площади квартиры № 51 с кад.ном. 56:44:0245002:810</t>
  </si>
  <si>
    <t>ОДС-пропорциональна  площади квартиры № 15 с кад.ном. 56:44:0245002:774</t>
  </si>
  <si>
    <t>56:44:0245002:743-56/001/2019-47 от 27.09.2019</t>
  </si>
  <si>
    <t>ОДС-пропорциональна  площади квартиры № 16 с кад.ном. 56:44:0245002:775</t>
  </si>
  <si>
    <t>56:44:0245002:743-56/001/2019-48 от 27.09.2019</t>
  </si>
  <si>
    <t>ОДС-пропорциональна  площади квартиры № 22 с кад.ном. 56:44:0245002:781</t>
  </si>
  <si>
    <t>56:44:0245002:743-56/001/2019-49 от 27.09.2019</t>
  </si>
  <si>
    <t>56:44:0245002:743-56/001/2019-50 от 27.09.2019</t>
  </si>
  <si>
    <t>ОДС-пропорциональна  площади квартиры № 27 с кад.ном. 56:44:0245002:786</t>
  </si>
  <si>
    <t>ОДС-пропорциональна  площади квартиры № 33 с кад.ном. 56:44:0245002:792</t>
  </si>
  <si>
    <t>56:44:0245002:743-56/001/2019-51 от 27.09.2019</t>
  </si>
  <si>
    <t>ОДС-пропорциональна  площади квартиры № 62 с кад.ном. 56:44:0245002:821</t>
  </si>
  <si>
    <t>56:44:0245002:743-56/001/2019-52 от 27.09.2019</t>
  </si>
  <si>
    <t>ОДС-пропорциональна  площади квартиры № 52 с кад.ном. 56:44:0245002:811</t>
  </si>
  <si>
    <t>56:44:0245002:743-56/001/2019-53 от 27.09.2019</t>
  </si>
  <si>
    <t>ОДС-пропорциональна  площади квартиры № 4 с кад.ном. 56:44:0245002:763</t>
  </si>
  <si>
    <t>56:44:0245002:743-56/001/2019-64 от 14.10.2019</t>
  </si>
  <si>
    <t>ОДС-пропорциональна  площади квартиры № 9 с кад.ном. 56:44:0245002:768</t>
  </si>
  <si>
    <t>56:44:0245002:743-56/001/2019-70 от 16.10.2019</t>
  </si>
  <si>
    <t>56:44:0245002:743-56/001/2019-69 от 16.10.2019</t>
  </si>
  <si>
    <t>ОДС-пропорциональна  площади квартиры № 67 с кад.ном. 56:44:0245002:826</t>
  </si>
  <si>
    <t>56:44:0245002:743-56/001/2019-73 от 16.10.2019</t>
  </si>
  <si>
    <t>ОДС-пропорциональна  площади квартиры № 34 с кад.ном. 56:44:0245002:793</t>
  </si>
  <si>
    <t>ОДС-пропорциональна  площади квартиры № 46 с кад.ном. 56:44:0245002:805</t>
  </si>
  <si>
    <t>56:44:0245002:743-56/001/2019-72 от 16.10.2019</t>
  </si>
  <si>
    <t>ОДС-пропорциональна  площади квартиры № 45 с кад.ном. 56:44:0245002:804</t>
  </si>
  <si>
    <t>56:44:0245002:743-56/001/2019-74 от 16.10.2019</t>
  </si>
  <si>
    <t>ОДС-пропорциональна  площади квартиры № 39 с кад.ном. 56:44:0245002:798</t>
  </si>
  <si>
    <t>56:44:0245002:743-56/001/2019-75 от 16.10.2019</t>
  </si>
  <si>
    <t>ОДС-пропорциональна  площади квартиры № 40 с кад.ном. 56:44:0245002:799</t>
  </si>
  <si>
    <t>56:44:0245002:743-56/001/2019-76 от 16.10.2019</t>
  </si>
  <si>
    <t>ОДС-пропорциональна  площади квартиры № 2 с кад.ном. 56:44:0245002:761</t>
  </si>
  <si>
    <t>56:44:0245002:743-56/001/2019-90 от 05.12.2019</t>
  </si>
  <si>
    <t>ОДС-пропорциональна  площади квартиры № 68 с кад.ном. 56:44:0245002:827</t>
  </si>
  <si>
    <t>56:44:0245002:743-56/001/2019-89 от 05.12.2019</t>
  </si>
  <si>
    <t>ОДС-пропорциональна  площади квартиры № 38 с кад.ном. 56:44:0245002:797</t>
  </si>
  <si>
    <t>56:44:0245002:743-56/001/2019-97 от 05.12.2019</t>
  </si>
  <si>
    <t>ОДС-пропорциональна  площади квартиры № 5 с кад.ном. 56:44:0245002:764</t>
  </si>
  <si>
    <t>56:44:0245002:743-56/001/2019-88 от 05.12.2019</t>
  </si>
  <si>
    <t>ОДС-пропорциональна  площади квартиры № 59 с кад.ном. 56:44:0245002:818</t>
  </si>
  <si>
    <t>56:44:0245002:743-56/001/2019-92 от 05.12.2019</t>
  </si>
  <si>
    <t>ОДС-пропорциональна  площади квартиры № 63 с кад.ном. 56:44:0245002:822</t>
  </si>
  <si>
    <t>56:44:0245002:743-56/001/2019-95 от 05.12.2019</t>
  </si>
  <si>
    <t>56:44:0245002:601</t>
  </si>
  <si>
    <t>г.Оренбург, пос. Пристанционный, ул. Озеленителей, № 12</t>
  </si>
  <si>
    <t>Строительство ИЖД</t>
  </si>
  <si>
    <t>56-01/00-0/2000-59 от 11.09.2000</t>
  </si>
  <si>
    <t>Яворский Сергей Николаевич, дата рождения: 10.12.1955</t>
  </si>
  <si>
    <t>Дог.Аренды 2549 от 26.01.1999</t>
  </si>
  <si>
    <t>56-01/00-5/1999-224 от 22.02.1999</t>
  </si>
  <si>
    <t>56:44:0430009:17</t>
  </si>
  <si>
    <t>г. Оренбург, ул. Григорьевская, дом № 93</t>
  </si>
  <si>
    <t>56:44:0000000:34568</t>
  </si>
  <si>
    <t>56:44:0430009:17-56/001/2019-5 от 26.06.2019</t>
  </si>
  <si>
    <t>МКЖД-ОДС-пропорциональна площади квартиры №4</t>
  </si>
  <si>
    <t>город Оренбург, улица Центральная, ЗУ в южной части кадастрового квартала 56:44:0000000. На земельном участке расположено сооружение дорожного транспорта - автомобильная дорога</t>
  </si>
  <si>
    <t xml:space="preserve"> автомобильная дорога</t>
  </si>
  <si>
    <t>56-56/001-56/001/033/2015-168/1 от 12.03.2015</t>
  </si>
  <si>
    <t>56:44:0437010:42</t>
  </si>
  <si>
    <t>город Оренбург, СДТ Локомотив-1 Овчинный городок, участок № 39</t>
  </si>
  <si>
    <t>56:44:0437010:42-56/001/2020-3 от 23.03.2020</t>
  </si>
  <si>
    <t>г Оренбург, ул Соболева Гора, Земельный участок расположен в северозападной части квартала 56:44:0306001</t>
  </si>
  <si>
    <t>56:44:0306001:72</t>
  </si>
  <si>
    <t>56:44:0306001:72-56/001/2017-1 от 12.07.2017</t>
  </si>
  <si>
    <t xml:space="preserve">Коммунальное хозяйство-Старо-Сакмарский водозабор </t>
  </si>
  <si>
    <t>56:44:0240006:1023</t>
  </si>
  <si>
    <t>56:44:0240006:1023-56/001/2018-3 от 15.02.2018</t>
  </si>
  <si>
    <t xml:space="preserve"> г Оренбург, с/т "Соловушка", уч. 798</t>
  </si>
  <si>
    <t>56-56-01/130/2013-012 от 26.03.2013</t>
  </si>
  <si>
    <t>56:44:0338001:99</t>
  </si>
  <si>
    <t>г. Оренбург, ул.Пестеля/ул. Герцена, на земельном участке расположен одноэтажный жилой дом литер ББ1 № 3-5/47</t>
  </si>
  <si>
    <t>56:44:0116001:720</t>
  </si>
  <si>
    <t xml:space="preserve"> г.Оренбург, с/т Дачник, уч-к 39</t>
  </si>
  <si>
    <t>56-56/001-56/001/234/2016-509/4 от  15.09.2016</t>
  </si>
  <si>
    <t>56:44:0241001:5664</t>
  </si>
  <si>
    <t>г. Оренбург, снт Пенсионер, уч-к 971</t>
  </si>
  <si>
    <t>56:44:0241001:5664-56/001/2019-1 от 08.05.2019</t>
  </si>
  <si>
    <t>56:44:0413002:793</t>
  </si>
  <si>
    <t>г Оренбург, ул Октябрьская, земельный участок расположен в центральной части кадастрового квартала 56:44:0413002</t>
  </si>
  <si>
    <t>56:44:0413002:793-56/001/2020-2 от 06.04.2020</t>
  </si>
  <si>
    <t>Сад им.Октябрьской революции - благоустройство территории</t>
  </si>
  <si>
    <t>56:44:0113001:1204-56/001/2020-2 от 06.04.2020</t>
  </si>
  <si>
    <t>Оренбург город, проезд Северный, земельный участок расположен в северо-Восточной части кадастрового квартала 56:44:0113001</t>
  </si>
  <si>
    <t>56:44:0241001:5242</t>
  </si>
  <si>
    <t>г. Оренбург, с/о "Пенсионеров", участок № 585А</t>
  </si>
  <si>
    <t xml:space="preserve">малоэтажная многоквартирная жилая застройка </t>
  </si>
  <si>
    <t xml:space="preserve"> г. Оренбург, СНТ Пенсионер,                                                        земельный участок № 16</t>
  </si>
  <si>
    <t>56:44:0241001:8539</t>
  </si>
  <si>
    <t>г.Оренбург, проезд Знаменский, № 9(а)</t>
  </si>
  <si>
    <t xml:space="preserve"> (территории) общего пользования</t>
  </si>
  <si>
    <t>56-01/00-4/1999-710 от 06.07.1999</t>
  </si>
  <si>
    <t>г.Оренбург, с/т "Сакмара", участок № 185</t>
  </si>
  <si>
    <t>56-56-01/561/2014-315 от 17.12.2014</t>
  </si>
  <si>
    <t>56:44:0116001:930</t>
  </si>
  <si>
    <t>56:44:1002001:266</t>
  </si>
  <si>
    <t>г.Оренбург, р-н Дзержинский, с.Краснохолм, п. Красный Партизан, ул. Центральная, дом 50</t>
  </si>
  <si>
    <t xml:space="preserve">Для ведения личного подсобного хозяйства </t>
  </si>
  <si>
    <t>56-56-01/009/2014-409 от 12.05.2014</t>
  </si>
  <si>
    <t>56:44:0116001:56</t>
  </si>
  <si>
    <t>г. Оренбург, с/о "Орбита", уч-к 10</t>
  </si>
  <si>
    <t>56:44:0116001:56-56/001/2019-2 от 06.11.2019</t>
  </si>
  <si>
    <t>13.03.2012                                56-56-01/074/2012-038</t>
  </si>
  <si>
    <t>28.03.2012                                       56-56-01/074/2012-122</t>
  </si>
  <si>
    <t>30.03.2012                                     56-56-01/074/2012-182</t>
  </si>
  <si>
    <t>02.04.2012                                     56-56-01/074/2012-193</t>
  </si>
  <si>
    <t>56:44:0122001:10</t>
  </si>
  <si>
    <t>г. Оренбург, ул. Березка, №24</t>
  </si>
  <si>
    <t>для строительства боксового гаража</t>
  </si>
  <si>
    <t>56:44:0122001:10-56/001/2017-1 от
11.09.2017</t>
  </si>
  <si>
    <t>56:44:0230004:186</t>
  </si>
  <si>
    <t>56-01/00-42/2001-1248 от 26.07.2001</t>
  </si>
  <si>
    <t>размещение складского встроенного помещения</t>
  </si>
  <si>
    <t>пропорциональна  площади квартиры № 1 с кад.№ 56:44:0113001:739</t>
  </si>
  <si>
    <t>56:44:0113001:173-56/001/2020-1768 от 28.01.2020</t>
  </si>
  <si>
    <t>56:44:0124001:4099</t>
  </si>
  <si>
    <t>г.Оренбург, пер. Рыбный, дом № 7</t>
  </si>
  <si>
    <t>56:44:0124001:4099-56/001/2019-1053 от 13.12.2019</t>
  </si>
  <si>
    <t xml:space="preserve"> г. Оренбург, ул. Терешковой - МКЖД</t>
  </si>
  <si>
    <t>ОДС пропорциональна площади квартиры № 2</t>
  </si>
  <si>
    <t>ОДС пропорциональна площади квартиры № 232</t>
  </si>
  <si>
    <t>56:44:0124001:4099-56/001/2019-1056 от 13.12.2019</t>
  </si>
  <si>
    <t>56:44:0124001:4099-56/001/2019-1057 от 13.12.2019</t>
  </si>
  <si>
    <t>ОДС пропорциональна площади квартиры № 229</t>
  </si>
  <si>
    <t>56:44:0124001:4099-56/001/2019-1059 от 13.12.2019</t>
  </si>
  <si>
    <t>ОДС пропорциональна площади квартиры № 100</t>
  </si>
  <si>
    <t>56:44:0124001:4099-56/001/2020-1265 от 02.03.2020</t>
  </si>
  <si>
    <t>ОДС пропорциональна площади квартиры № 102</t>
  </si>
  <si>
    <t>56:44:0124001:4099-56/001/2020-1264 от 02.03.2020</t>
  </si>
  <si>
    <t>ОДС пропорциональна площади квартиры № 211</t>
  </si>
  <si>
    <t>56:44:0124001:4099-56/001/2020-1267 от 03.03.2020</t>
  </si>
  <si>
    <t>ОДС пропорциональна площади квартиры № 107</t>
  </si>
  <si>
    <t>56:44:0124001:4099-56/001/2020-1270 от 03.03.2020</t>
  </si>
  <si>
    <t>ОДС пропорциональна площади квартиры № 214</t>
  </si>
  <si>
    <t>56:44:0124001:4099-56/001/2020-1272 от 03.03.2020</t>
  </si>
  <si>
    <t>ОДС пропорциональна площади квартиры № 219</t>
  </si>
  <si>
    <t>56:44:0124001:4099-56/001/2020-1273 от 03.03.2020</t>
  </si>
  <si>
    <t>ОДС пропорциональна площади квартиры № 207</t>
  </si>
  <si>
    <t>56:44:0345007:183</t>
  </si>
  <si>
    <t xml:space="preserve"> Оренбург город, улица Пролетарская,
земельный участок № 155</t>
  </si>
  <si>
    <t>56:44:0345007:183-56/001/2019-1 от 25.11.2019</t>
  </si>
  <si>
    <t>стр-тво автодор/«Обход мкр. «пос.Ростоши» от Загор.шоссе до ул. Ростошинской»</t>
  </si>
  <si>
    <t>пропорц. площади                  квартиры № 2</t>
  </si>
  <si>
    <t>прапорц. площади                 квартиры № 3</t>
  </si>
  <si>
    <t>пропорц. площади                  квартиры № 3</t>
  </si>
  <si>
    <t>Автодорога от ул.Уральская в новый мкрн</t>
  </si>
  <si>
    <t>МКЖД с ДС, доля в праве ОДС пропорц.  площади помещения детского сада с кадастровым номером 56:44:0314001:4136</t>
  </si>
  <si>
    <t xml:space="preserve">02.07.2012                                          56-56-01/150/2012-443 </t>
  </si>
  <si>
    <t xml:space="preserve">02.07.2012                                             56-56-01/150/2012-441 </t>
  </si>
  <si>
    <t>02.07.2012                                          56-56-01/150/2012-416</t>
  </si>
  <si>
    <t xml:space="preserve">09.07.2012                                      56-56-01/182/2012-017 </t>
  </si>
  <si>
    <t xml:space="preserve">10.07.2012                                         56-56-01/182/2012-014  </t>
  </si>
  <si>
    <t xml:space="preserve">13.07.2012                                     56-56-01/182/2012-085  </t>
  </si>
  <si>
    <t>17.07.2012                                        56-56-01/182/2012-083</t>
  </si>
  <si>
    <t>28.12.2012                                  56-56-01/402/2012-149</t>
  </si>
  <si>
    <t xml:space="preserve">28.12.2012                           56-56-01/402/2012-151 </t>
  </si>
  <si>
    <t>11.01.2013                              56-56-01/402/2012-182</t>
  </si>
  <si>
    <t>56:44:0231010:26</t>
  </si>
  <si>
    <t>г. Оренбург, пер. Ивановский, № 31</t>
  </si>
  <si>
    <t>56:44:0231010:26-56/001/2020-1 от 27.05.2020</t>
  </si>
  <si>
    <t>56:44:0000000:38331</t>
  </si>
  <si>
    <t>г. Оренбург, пр-кт Гагарина, земельный участок в центральной части кадастрового квартала 56:44:0000000</t>
  </si>
  <si>
    <t>автомобильный транспорт</t>
  </si>
  <si>
    <t>56:44:0000000:38331-56/001/2020-1 от 01.06.2020</t>
  </si>
  <si>
    <t>56:44:0122001:41</t>
  </si>
  <si>
    <t>Производственная деятельность, Объекты придорожного сервиса</t>
  </si>
  <si>
    <t>г. Оренбург, ул. Березка, дом № 16</t>
  </si>
  <si>
    <t>56:44:0122001:41-56/001/2020-1 от 05.06.2020</t>
  </si>
  <si>
    <t xml:space="preserve"> 56:44:0315001:1713</t>
  </si>
  <si>
    <t>г Оренбург, проезд Нижний</t>
  </si>
  <si>
    <t>Размещение поликлиники</t>
  </si>
  <si>
    <t>56:44:0315001:1713-56/001/2020-1 от 08.06.2020</t>
  </si>
  <si>
    <t>Сервитут от  08.06.2020 56:44:0315001:1713-56/001/2020-2</t>
  </si>
  <si>
    <t xml:space="preserve"> г. Оренбург, ул. Салмышская, на земельном участке расположено строение № 35/1</t>
  </si>
  <si>
    <t>56:44:0112003:47</t>
  </si>
  <si>
    <t>ЦТП № 93 и сауна</t>
  </si>
  <si>
    <t>56:44:0112003:47-56/001/2020-3 от 18.06.2020</t>
  </si>
  <si>
    <t>15.07.2013, №56-56-01/250/2013-130</t>
  </si>
  <si>
    <t>Сариев Алексей Авксентович с 30.08.2011 по 14.07.2021</t>
  </si>
  <si>
    <t>14.07.2014                                       56-56-01/212/2014-460</t>
  </si>
  <si>
    <t>09.07.2014                                      56-56-01/237/2014-312</t>
  </si>
  <si>
    <t>02.07.2014                                     56-56-01/243/2014-094</t>
  </si>
  <si>
    <t>10.07.2014                                     56-56-01/237/2014-313</t>
  </si>
  <si>
    <t xml:space="preserve">02.06.2014                                    56-56-01/015/2014-415 </t>
  </si>
  <si>
    <t>07.07.2014                                     56-56-01/243/2014-092</t>
  </si>
  <si>
    <t xml:space="preserve">05.05.2014                                    56-56-01/216/2014-236    </t>
  </si>
  <si>
    <t xml:space="preserve">28.05.2014                                     56-56-01/011/2014-374   </t>
  </si>
  <si>
    <t>29.05.2014                                    56-56-01/011/2014-373</t>
  </si>
  <si>
    <t>15.04.2014                                      56-56-01/230/2014-299</t>
  </si>
  <si>
    <t>18.07.2014                                      56-56-01/322/2014-030</t>
  </si>
  <si>
    <t>21.07.2014                                      56-56-01/322/2014-031</t>
  </si>
  <si>
    <t>17.07.2014                                       56-56-01/322/2014-032</t>
  </si>
  <si>
    <t>21.07.2014                                      56-56-01/322/2014-034</t>
  </si>
  <si>
    <t>23.07.2014                                         56-56-01/312/2014-107</t>
  </si>
  <si>
    <t>22.07.2014                                       56-56-01/312/2014-109</t>
  </si>
  <si>
    <t>23.07.2014                                     56-56-01/312/2014-110</t>
  </si>
  <si>
    <t>02.07.2014                                                56-56-01/180/2014-198</t>
  </si>
  <si>
    <t>31.07.2014                                     56-56-01/312/2014-161</t>
  </si>
  <si>
    <t>31.07.2014                                  56-56-01/339/2014-149</t>
  </si>
  <si>
    <t>31.07.2014                                 56-56-01/339/2014-148</t>
  </si>
  <si>
    <t>04.08.2014                                    56-56-01/339/2014-150</t>
  </si>
  <si>
    <t>05.08.2014                                     56-56-01/332/2014-039</t>
  </si>
  <si>
    <t>07.08.2014                                   56-56-01/332/2014-032</t>
  </si>
  <si>
    <t>08.08.2014                                     56-56-01/332/2014-038</t>
  </si>
  <si>
    <t>11.08.2014                                    56-56-01/332/2014-031</t>
  </si>
  <si>
    <t>13.08.2014                                      56-56-01/334/2014-155</t>
  </si>
  <si>
    <t>14.08.2014                                    56-56-01/312/2014-340</t>
  </si>
  <si>
    <t>20.08.2014                                   56-56-01/239/2014-459</t>
  </si>
  <si>
    <t>20.08.2014                                   56-56-01/239/2014-457</t>
  </si>
  <si>
    <t>09.10.2014                                 56-56-01/307/2014-287</t>
  </si>
  <si>
    <t>13.10.2014                                 56-56-01/307/2014-340</t>
  </si>
  <si>
    <t>28.10.2013                                56-56-01/458/2013-008</t>
  </si>
  <si>
    <t xml:space="preserve">11.06.2013                                       56-56-01/148/2013-360 </t>
  </si>
  <si>
    <t>11.06.2013                                       56-56-01/148/2013-366</t>
  </si>
  <si>
    <t xml:space="preserve">26.02.2013                                      56-56-01/084/2013-337 </t>
  </si>
  <si>
    <t xml:space="preserve">30.07.2012                                      56-56-01/182/2012-267 </t>
  </si>
  <si>
    <t xml:space="preserve">02.07.2012                                      56-56-01/150/2012-442 </t>
  </si>
  <si>
    <t>25.06.2012                                      56-56-01/150/2012-327</t>
  </si>
  <si>
    <t>25.05.2012                                      56-56-01/201/2008-173</t>
  </si>
  <si>
    <t>23.05.2012                                       56-56-01/122/2012-453</t>
  </si>
  <si>
    <t>21.05.2012                                       56-56-01/122/2012-274</t>
  </si>
  <si>
    <t xml:space="preserve">18.05.2012                                      56-56-01/122/2012-271 </t>
  </si>
  <si>
    <t xml:space="preserve">02.10.2008                                       56-56-01/201/2008-186 </t>
  </si>
  <si>
    <t xml:space="preserve">15.05.2012                                       56-56-01/122/2012-144 </t>
  </si>
  <si>
    <t>15.05.2012                                       56-56-01/122/2012-145</t>
  </si>
  <si>
    <t>16.04.2012                                      56-56-01/074/2012-392</t>
  </si>
  <si>
    <t>27.02.2012                                      56-56-01/026/2012-348</t>
  </si>
  <si>
    <t xml:space="preserve">21.02.2012                                       56-56-01/026/2012-290  </t>
  </si>
  <si>
    <t>17.02.2012                                      56-56-01/026/2012-291</t>
  </si>
  <si>
    <t>16.01.2012                                       56-56-01/336/2011-350</t>
  </si>
  <si>
    <t>06.12.2011                                      56-56-01/293/2011-419</t>
  </si>
  <si>
    <t xml:space="preserve">15.11.2011                                      56-56-01/310/2011-083 </t>
  </si>
  <si>
    <t>24.10.2011                                       56-56-01/293/2011-039</t>
  </si>
  <si>
    <t>26.09.2011                                      56-56-01/049/2011-026</t>
  </si>
  <si>
    <t>23.08.2011                                      56-56-01/210/2011-057</t>
  </si>
  <si>
    <t>16.06.2011                                       56-56-01/046/2011-044</t>
  </si>
  <si>
    <t>17.06.2011                                      56-56-01/132/2011-405</t>
  </si>
  <si>
    <t xml:space="preserve">03.04.2006                                      56-56-01/172/2006-170 </t>
  </si>
  <si>
    <t xml:space="preserve">21.11.2006                                      56-56-01/172/2006-089 </t>
  </si>
  <si>
    <t>05.12.2006                                    56-56-01/172/2006-169</t>
  </si>
  <si>
    <t xml:space="preserve">11.12.2006                                     56-56-01/172/2006-279 </t>
  </si>
  <si>
    <t xml:space="preserve">07.12.2006                                      56-56-01/172/2006-199 </t>
  </si>
  <si>
    <t>12.12.2006                                   56-56-01/172/2006-220</t>
  </si>
  <si>
    <t xml:space="preserve">12.12.2006                                     56-56-01/172/2006-219    </t>
  </si>
  <si>
    <t>04.09.2015                                      56-56/001-56/001/055/2015-380/1</t>
  </si>
  <si>
    <t>20.04.2016                                       56-56/001-56/001/229/2016-433/1</t>
  </si>
  <si>
    <t>04.05.2016                                      56-56/001-56/001/229/2016-477/1</t>
  </si>
  <si>
    <t>26.05.2016                                      56-56/001-56/001/204/2016-761/1</t>
  </si>
  <si>
    <t>02.06.2016                                      56-56/001-56/001/204/2016-800/1</t>
  </si>
  <si>
    <t>03.08.2016                                      56-56/001-56/001/231/2016-755/1</t>
  </si>
  <si>
    <t>28.07.2016                                   56-56/001-56/001/213/2016-1195/1</t>
  </si>
  <si>
    <t>01.08.2016                                       56-56/001-56/001/213/2016-1194/1</t>
  </si>
  <si>
    <t>06.09.2016                                       56-56/001-56/001/213/2016-1429/1</t>
  </si>
  <si>
    <t>08.09.2016                                       56-56/001-56/001/213/2016-1427/1</t>
  </si>
  <si>
    <t>08.09.2016                                   56-56/001-56/001/213/2016-1430/1</t>
  </si>
  <si>
    <t>23.09.2016                                       56-56/001-56/001/212/2016-983/1</t>
  </si>
  <si>
    <t>22.09.2016                                       56-56/001-56/001/231/2016-1093/1</t>
  </si>
  <si>
    <t>23.09.2016                                      56-56/001-56/001/231/2016-1097/1</t>
  </si>
  <si>
    <t>22.09.2016                                       56-56/001-56/001/212/2016-982/1</t>
  </si>
  <si>
    <t>26.09.2016                                      56-56-/001-56/001/212/2016-980/1</t>
  </si>
  <si>
    <t>29.09.2016                                     56-56/001-56/001/213/2016-1497/1</t>
  </si>
  <si>
    <t>30.09.2016                                      56-56/001-56/001/212/2016-1015/1</t>
  </si>
  <si>
    <t>03.10.2016                                    56-56/001-56/001/213/2016-1015/1</t>
  </si>
  <si>
    <t>03.10.2016                                      56-56/001-56/001/213/2016-1498/1</t>
  </si>
  <si>
    <t>03.10.2016                                    56-56/001-56/001/213/2016-1495/1</t>
  </si>
  <si>
    <t>56:44:0232015:254</t>
  </si>
  <si>
    <t>город Оренбург, переулок Мастерской/переулок Южный/переулок Почтовый, на земельном участке расположены одноэтажные жилые дома № 2/24/1</t>
  </si>
  <si>
    <t>56:44:0232015:254-56/001/2020-1 от 06.07.2020</t>
  </si>
  <si>
    <t>56:44:0239001:19898</t>
  </si>
  <si>
    <t>56:44:0239001:19898-56/001/2020-3 от 24.03.2020</t>
  </si>
  <si>
    <t>г. Оренбург, земельный участок расположен в северной части кадастрового квартала 56:44:0239001</t>
  </si>
  <si>
    <t>Строительство  школы</t>
  </si>
  <si>
    <t>Набережная р. Урал</t>
  </si>
  <si>
    <t>56:44:0114002:129</t>
  </si>
  <si>
    <t>город Оренбург, улица Брестская, земельный участок расположен в восточной части кадастрового квартала 56:44:0114002</t>
  </si>
  <si>
    <t>56:44:0114002:129-56/001/2020-2 от 22.07.2020</t>
  </si>
  <si>
    <t xml:space="preserve"> 56:44:0128002:489</t>
  </si>
  <si>
    <t>56:44:0128002:489-56/001/2020-2 от 23.07.2020</t>
  </si>
  <si>
    <t xml:space="preserve"> город Оренбург, улица Шевченко, земельный участок расположен в юго-западной части кадастрового квартала 56:44:0128002</t>
  </si>
  <si>
    <t>56:44:0115002:1203</t>
  </si>
  <si>
    <t>56:44:0115002:1204</t>
  </si>
  <si>
    <t>56:44:0115002:1204-56/001/2020-2 от 23.07.2020</t>
  </si>
  <si>
    <t>город Оренбург, улица Брестская, земельный участок расположен в северной части кадастрового квартала 56:44:0115002</t>
  </si>
  <si>
    <t>56:44:0312007:113</t>
  </si>
  <si>
    <t xml:space="preserve"> город Оренбург, улица Полтавская, земельный участок расположен в юго-восточной части кадастрового квартала 56:44:0312007</t>
  </si>
  <si>
    <t xml:space="preserve"> 56:44:0312007:113-56/001/2020-2 от 23.07.2020</t>
  </si>
  <si>
    <t>56:44:0126002:3984</t>
  </si>
  <si>
    <t xml:space="preserve"> город Оренбург, улица Монтажников, земельный участок расположен в южной части кадастрового квартала 56:44:0126002</t>
  </si>
  <si>
    <t>56:44:0126002:3984-56/001/2020-2 от 23.07.2020</t>
  </si>
  <si>
    <t>56:44:0314001:4007</t>
  </si>
  <si>
    <t>город Оренбург, улица Терешковой, земельный участок расположен в западной части кадастрового квартала 56:44:0314001</t>
  </si>
  <si>
    <t>56:44:0314001:4007-56/001/2020-2 от 23.07.2020</t>
  </si>
  <si>
    <t>Российская Федерация, земельный участок расположен в северной части кадастрового квартала 56:44:0115002</t>
  </si>
  <si>
    <t>56:44:0115002:1203-56/001/2020-2 от 27.07.2020</t>
  </si>
  <si>
    <t>56:44:0122001:732</t>
  </si>
  <si>
    <t>Производственная деятельность, объекты придорожного сервиса</t>
  </si>
  <si>
    <t xml:space="preserve"> г Оренбург, ул Березка, земельный участок расположен в восточной части кадастрового квартала 56:44:0122001</t>
  </si>
  <si>
    <t>56:44:0122001:732-56/001/2020-1 от 27.07.2020</t>
  </si>
  <si>
    <t>56:44:0445005:16</t>
  </si>
  <si>
    <t>город Оренбург, улица Пролетарская, земельный участок 75</t>
  </si>
  <si>
    <t>Магазины</t>
  </si>
  <si>
    <t>56:44:0445005:16-56/001/2020-1 от 31.07.2020</t>
  </si>
  <si>
    <t xml:space="preserve"> 56:44:0350003:6</t>
  </si>
  <si>
    <t>г. Оренбург, ул. Садовников, №
44</t>
  </si>
  <si>
    <t>для ведения личного подсобного хозяйства</t>
  </si>
  <si>
    <t>56:44:0350003:6-56/001/2020-1 от 28.07.2020</t>
  </si>
  <si>
    <t>Площадь участка (кв.м.)</t>
  </si>
  <si>
    <t>56:44:0425001:26-56/001/2020-2 от 25.07.2020</t>
  </si>
  <si>
    <t>56:44:0219019:133</t>
  </si>
  <si>
    <t>Оренбург город, переулок Матросский, земельный участок № 11</t>
  </si>
  <si>
    <t>МКЖЗ, Магазины</t>
  </si>
  <si>
    <t>56:44:0344001:479</t>
  </si>
  <si>
    <t xml:space="preserve"> г. Оренбург, ул. Деповская, земельный участок расположен в северной части кадастрового квартала 56:44:0344001</t>
  </si>
  <si>
    <t xml:space="preserve">земельные участки (территории) общего пользования </t>
  </si>
  <si>
    <t>56:44:0344001:479-56/001/2020-1 от 19.08.2020</t>
  </si>
  <si>
    <t>56:44:0344001:477</t>
  </si>
  <si>
    <t xml:space="preserve"> г. Оренбург, ул.Деповская, уч 65/2</t>
  </si>
  <si>
    <t>56:44:0344001:477-56/001/2020-1 от 19.08.2020</t>
  </si>
  <si>
    <t xml:space="preserve"> 56:44:0344001:480</t>
  </si>
  <si>
    <t>Производственная деятельность</t>
  </si>
  <si>
    <t>г. Оренбург, ул. Деповская, уч 65/3</t>
  </si>
  <si>
    <t>56:44:0344001:480-56/001/2020-1 от 19.08.2020</t>
  </si>
  <si>
    <t xml:space="preserve"> г. Оренбург, ул.Деповская, уч 65/4</t>
  </si>
  <si>
    <t>56:44:0344001:478</t>
  </si>
  <si>
    <t>56:44:0344001:478-56/001/2020-1 от 19.08.2020</t>
  </si>
  <si>
    <t>МАУ СШ дзюдо,                      ИНН: 5611065226</t>
  </si>
  <si>
    <t>ПБП                            № 64-р 
16.01.2018</t>
  </si>
  <si>
    <t>ПБП                              № 2345-р
13.07.2018</t>
  </si>
  <si>
    <t>город Оренбург, улица Терешковой. На земельном участке расположены: ремонтно-механические мастерские литер В3В4В5, гараж литер В18, бытовой корпус, гараж литер В6В7В8, стояночные боксы литер ВВ1В2, здание оператора литер Е1, административно-бытовой корпус литер Е, хозяйственное помещение литер В15, стояночный ангар литер В14, стояночный ангар литер В13, стояночный ангар литер В12, хозяйственное помещение литер В11, помещение дежурных механиков литер В10, материальный склад литер В9, теплица, хозяйственное помещение литер В16В17; № 154</t>
  </si>
  <si>
    <t>МБУ «Музей истории Оренбурга»                    (ИНН 5610142887)</t>
  </si>
  <si>
    <t>МДОАУ  №88,                            ИНН: 5612031861</t>
  </si>
  <si>
    <t>МБУДО "ДТДИМ",                       ИНН: 5610032718</t>
  </si>
  <si>
    <t>ПБП                                717-р
19.03.2019</t>
  </si>
  <si>
    <t>ПБП                                 718-р
19.03.2019</t>
  </si>
  <si>
    <t>МДОАУ № 17,                           ИНН: 5610155004</t>
  </si>
  <si>
    <t>МБУ "БиОз",                         ИНН: 5612160144</t>
  </si>
  <si>
    <t>ПБП                                86-р
20.01.2020</t>
  </si>
  <si>
    <t>МДОАУ № 37,                            ИНН: 5610041335</t>
  </si>
  <si>
    <t>ПБП  Расп.                       № 5887 от 20.11.2013</t>
  </si>
  <si>
    <t>МОБУ СОШ № 40,                     ИНН: 5611024371</t>
  </si>
  <si>
    <t>МУП УКС,                                   ИНН 5610067774</t>
  </si>
  <si>
    <t>МУ "ОГУПТ",                            ИНН: 5609026580</t>
  </si>
  <si>
    <t>МБУДО "ДТДИМ",                 ИНН: 5610032718</t>
  </si>
  <si>
    <t>МБОУДОД СДЮСШОР № 4 "Урал",                  ИНН: 5610060994</t>
  </si>
  <si>
    <t>МБУДОД                          "ДМШ № 3",                    ИНН: 5612030843</t>
  </si>
  <si>
    <t>Упр. образов. Адм. г.Оренбурга,                                  ИНН: 5610035998</t>
  </si>
  <si>
    <t>МУАДОД  СДЮТЭ,                     ИНН: 5612016341</t>
  </si>
  <si>
    <t>МОБУ СОШ  № 21,                      ИНН: 5609024350</t>
  </si>
  <si>
    <t>МБДОУ "Детский сад № 91",                                         ИНН: 5610070030</t>
  </si>
  <si>
    <t>МБДОУ "Детский сад № 134",                                          ИНН: 5609024039</t>
  </si>
  <si>
    <t>МОАУ "СОШ №63",                      ИНН: 5609024261</t>
  </si>
  <si>
    <t>МОБУ "СОШ №9",                    ИНН: 5609033509</t>
  </si>
  <si>
    <t>МБДОУ № 115,                          ИНН: 5610041416</t>
  </si>
  <si>
    <t xml:space="preserve"> ПБП                               06.09.2012                  № 4360-р               </t>
  </si>
  <si>
    <t xml:space="preserve">ПБП                                  30.10.2012                       № 5159-р          </t>
  </si>
  <si>
    <t xml:space="preserve">ПБП                         5520-р     20.11.2012                  </t>
  </si>
  <si>
    <t>ПБП                         № 2797    17.06.2013</t>
  </si>
  <si>
    <t>МБДОУ №89,                        ИНН: 5610111825</t>
  </si>
  <si>
    <t>МБДОУ  №197,                    ИНН: 5609021461</t>
  </si>
  <si>
    <t xml:space="preserve">15.07.2013                                   56-56-01/270/2013-085 </t>
  </si>
  <si>
    <t>МДОБУ Д/С №33              ИНН: 5610065720</t>
  </si>
  <si>
    <t xml:space="preserve"> ПБП                    № 2056-р
18.04.2014</t>
  </si>
  <si>
    <t>МДОБУ № 48,                   ИНН: 5612031903</t>
  </si>
  <si>
    <t>МДОАУ № 153,                  ИНН: 5610044181</t>
  </si>
  <si>
    <t>запрет Упр.Росреестра  на любые регистр. Действия</t>
  </si>
  <si>
    <t>МБУ "ДК "Молодежный",                    ИНН: 5609031389</t>
  </si>
  <si>
    <t>МОБУ "СОШ №37",                       ИНН: 5612018395</t>
  </si>
  <si>
    <r>
      <rPr>
        <b/>
        <sz val="11"/>
        <color indexed="8"/>
        <rFont val="Calibri"/>
        <family val="2"/>
        <charset val="204"/>
      </rPr>
      <t xml:space="preserve">ПБП         </t>
    </r>
    <r>
      <rPr>
        <sz val="11"/>
        <color theme="1"/>
        <rFont val="Calibri"/>
        <family val="2"/>
        <charset val="204"/>
        <scheme val="minor"/>
      </rPr>
      <t xml:space="preserve">                        № 1614-р
27.06.2019</t>
    </r>
  </si>
  <si>
    <t>АНО "ЗООЗАБОТА",                   ИНН: 5611074157</t>
  </si>
  <si>
    <t>МБУДО МЦДОД,                       ИНН: 5610054013</t>
  </si>
  <si>
    <t>ПБП                          4817-р
17.11.2017</t>
  </si>
  <si>
    <t>"Оренбургская Епархия Русской Православной Церкви (Московский Патриархат)"",                       ИНН: 5610036590</t>
  </si>
  <si>
    <t>МДОБУ Д/С №19,                       ИНН: 5610162724</t>
  </si>
  <si>
    <t>МОБУ "ООШ №3",                       ИНН: 5610038195</t>
  </si>
  <si>
    <t>МБУ "СШ № 7",                            ИНН: 5612036250</t>
  </si>
  <si>
    <t>МБУ "Музей истории
Оренбурга",                                    ИНН: 5610142887</t>
  </si>
  <si>
    <t xml:space="preserve">Администрация п.Самородово                                     Промыш. р-на </t>
  </si>
  <si>
    <t>МБУДО "Детская муз. школа № 5",                        ИНН: 5610063096</t>
  </si>
  <si>
    <t>МБУ ""СДК "Самородово",                       ИНН: 5611065836</t>
  </si>
  <si>
    <t>МОАУ СОШ №88,                      ИНН: 5610231488</t>
  </si>
  <si>
    <t>МБУ "Комсервис",                            ИНН: 5609175824</t>
  </si>
  <si>
    <t>МБУ "Дом культуры "Радуга",                     ИНН: 5610142929</t>
  </si>
  <si>
    <t>МБДОУ № 123 комбинир. вида,                   ИНН: 5609024110</t>
  </si>
  <si>
    <t>МБДОУ№183,                       ИНН: 5609024102</t>
  </si>
  <si>
    <t>МБДОУ № 180,                      ИНН: 5611018410</t>
  </si>
  <si>
    <t>МБУДОд СЮТ Дзержин. р-на,                       ИНН: 5609035150</t>
  </si>
  <si>
    <t>МУДОД ДШИ-2,                  ИНН: 5609029291</t>
  </si>
  <si>
    <t>МБДОУ  № 166,                    ИНН: 5611025537</t>
  </si>
  <si>
    <t>МБУ ДК "Заря",                     ИНН: 5609086229</t>
  </si>
  <si>
    <t>МБУДОд  СДТТ,                         ИНН: 5611014246</t>
  </si>
  <si>
    <t>МБДОУ № 49,                        ИНН: 5611062916</t>
  </si>
  <si>
    <t>МОБУ СОШ № 1,                    ИНН: 5611024276</t>
  </si>
  <si>
    <t>МОБУ СОШ № 76,                 ИНН: 5610062102</t>
  </si>
  <si>
    <t>МОАУ СОШ №70,                 ИНН: 5611021300</t>
  </si>
  <si>
    <t>МБУ "БИС",                           ИНН: 5610111173</t>
  </si>
  <si>
    <t>МБДОУ № 126,                       ИНН: 5610041455</t>
  </si>
  <si>
    <t>МОБУ СОШ № 67,                      ИНН: 5609024254</t>
  </si>
  <si>
    <t>ПБП                        № 2407 от 27.05.2013</t>
  </si>
  <si>
    <t>МОБУ СОШ № 51,                  ИНН: 5610069764</t>
  </si>
  <si>
    <t>МБДОУ № 95,                ИНН: 5612032008</t>
  </si>
  <si>
    <t>МОАУ " №6" имени З.Г.Серазетдиновой, ИНН: 5612031727</t>
  </si>
  <si>
    <t>МОАУ " СОШ №56" имени Хана В.Д.,                  ИНН: 5611020112</t>
  </si>
  <si>
    <t>МБДОУ № 73,                          ИНН: 5610126606</t>
  </si>
  <si>
    <t>МБДУ №118,                     ИНН: 5609081118</t>
  </si>
  <si>
    <t>МОАУ СОШ № 16,                  ИНН: 5611024607</t>
  </si>
  <si>
    <t>МОБУ СОШ № 18,                   ИНН: 5609013510</t>
  </si>
  <si>
    <t>МОБУ СОШ №68,                  ИНН: 5611024438</t>
  </si>
  <si>
    <t>МОАУ "СОШ №8",                   ИНН: 5610065255</t>
  </si>
  <si>
    <t>МБОУДОД                            СДЮСШ № 6,                                     ИНН: 5610110885</t>
  </si>
  <si>
    <t>МБДОУ                                "Детский сад " 14",               ИНН: 5609024423</t>
  </si>
  <si>
    <t>МОБУ                                  "Школа № 35",                    ИНН: 5610064893</t>
  </si>
  <si>
    <t>МОАУ  №1,                             ИНН: 5612033731</t>
  </si>
  <si>
    <t>№ 56:44:0103001:732-56/001/2017-2  от 12.12.2017  (Аренда)</t>
  </si>
  <si>
    <t xml:space="preserve">ПБП                           01.03.2013                №927                    </t>
  </si>
  <si>
    <t>ПБП                            01.02.2013                №353</t>
  </si>
  <si>
    <t>ПБП                         01.02.2013               №351</t>
  </si>
  <si>
    <t>ПБП                   01.03.2013               № 926</t>
  </si>
  <si>
    <t>МОБУ СОШ № 3,                            ИНН: 5610069517</t>
  </si>
  <si>
    <t>Оренбургское ПО филиала ПАО"МРСК ВОЛГИ"-"Оренбургэнерго",                     ИНН 6450925977</t>
  </si>
  <si>
    <t>МОАУ  № 2,                          ИНН: 5610051125</t>
  </si>
  <si>
    <t>ЦТП № 2-Аптека</t>
  </si>
  <si>
    <t xml:space="preserve">56:44:0311007:456-56/217/2020-1
01.10.2020 </t>
  </si>
  <si>
    <t>56:44:0311007:456</t>
  </si>
  <si>
    <t>город Оренбург, улица
Кавказская, земельный участок № 3</t>
  </si>
  <si>
    <t>56:44:0120002:3088</t>
  </si>
  <si>
    <t>город Оренбург, проспект Дзержинского, земельный участок расположен в юго-западной части кадастрового квартала 56:44:0120002</t>
  </si>
  <si>
    <t>земельные участки (территории) общего пользования</t>
  </si>
  <si>
    <t>56:44:0120002:3088-56/001/2020-2 от 04.06.2020</t>
  </si>
  <si>
    <t>56:44:0111001:3049</t>
  </si>
  <si>
    <t>город Оренбург, улица Салмышская, земельный участок расположен в северо-восточной части кадастрового квартала 56:44:0111001</t>
  </si>
  <si>
    <t>56:44:0111001:3049-56/001/2020-2 от 04.06.2020</t>
  </si>
  <si>
    <t>МКУ "Комсервис"</t>
  </si>
  <si>
    <t>56:44:0111001:3049-56/001/2020-1 от 04.06.2020</t>
  </si>
  <si>
    <t>56:44:0120002:3088-56/001/2020-1 от 04.06.2020</t>
  </si>
  <si>
    <t>56:44:0115001:2525</t>
  </si>
  <si>
    <t>56:44:0115001:2525-56/001/2020-2 от 04.06.2020</t>
  </si>
  <si>
    <t>56:44:0115001:2525-56/001/2020-1 от 04.06.2020</t>
  </si>
  <si>
    <t xml:space="preserve"> г Оренбург, ул Родимцева, земельный участок расположен в юго-восточной части кадастрового квартала 56:44:0115001</t>
  </si>
  <si>
    <t xml:space="preserve"> 56:44:0210002:890</t>
  </si>
  <si>
    <t>56:44:0210002:890-56/001/2020-1 от 01.06.2020</t>
  </si>
  <si>
    <t>МКУ "БиОз"</t>
  </si>
  <si>
    <t xml:space="preserve"> 56:44:0210002:891</t>
  </si>
  <si>
    <t>56:44:0210002:890-56/001/2020-1 от 10.06.2020</t>
  </si>
  <si>
    <t xml:space="preserve"> 56:44:0210002:892</t>
  </si>
  <si>
    <t>56:44:0210002:892-56/001/2020-1 от 10.06.2020</t>
  </si>
  <si>
    <t xml:space="preserve"> 56:44:0210002:893</t>
  </si>
  <si>
    <t>56:44:0210002:893-56/001/2020-1 от 10.06.2020</t>
  </si>
  <si>
    <t>56:44:0210002:893-56/001/2020-2 от 10.06.2020</t>
  </si>
  <si>
    <t xml:space="preserve"> 56:44:0210002:894</t>
  </si>
  <si>
    <t>56:44:0210002:894-56/001/2020-1 от 16.06.2020</t>
  </si>
  <si>
    <t>56:44:0210002:894-56/001/2020-2 от 16.06.2020</t>
  </si>
  <si>
    <t xml:space="preserve"> 56:44:0210002:895</t>
  </si>
  <si>
    <t>56:44:0210002:895-56/001/2020-2 от 16.06.2020</t>
  </si>
  <si>
    <t>56:44:0210002:895-56/001/2020-1 от 16.06.2020</t>
  </si>
  <si>
    <t>56:44:0231007:13</t>
  </si>
  <si>
    <t>Оренбург город, улица Советская, земельный участок расположен в центральной части кадастрового квартала 56:44:0231007</t>
  </si>
  <si>
    <t>56:44:0231007:13-56/001/2020-1 от 09.06.2020</t>
  </si>
  <si>
    <t xml:space="preserve">56:44:0221002:54-56/217/2020-1
13.10.2020 </t>
  </si>
  <si>
    <t>56:44:0221002:54</t>
  </si>
  <si>
    <t xml:space="preserve"> г. Оренбург, ул. Краснознаменная, № 43.</t>
  </si>
  <si>
    <t>Городской шахматный клуб</t>
  </si>
  <si>
    <t>56:44:0219019:345</t>
  </si>
  <si>
    <t>город Оренбург, улица 9 января, № 46</t>
  </si>
  <si>
    <t>56:44:0219019:345-56/217/2020-1
14.10.2020</t>
  </si>
  <si>
    <t>МАУ "Оренбургсервис", ИНН: 5609195203</t>
  </si>
  <si>
    <t>56:44:0320008:6</t>
  </si>
  <si>
    <t xml:space="preserve"> г. Оренбург, ул. Магнитогорская, земельный участок расположен в центральной части кадастрового квартала 56:44:0320008</t>
  </si>
  <si>
    <t>56:44:0320008:6-56/001/2020-1 от 06.07.2020</t>
  </si>
  <si>
    <t>ПБП                        1944-р
29.09.2020</t>
  </si>
  <si>
    <t>56:44:0224004:381-56/217/2020-4 от 12.10.2020</t>
  </si>
  <si>
    <t>56:44:0405001:233</t>
  </si>
  <si>
    <t>город Оренбург, земельный участок расположен в центральной части кадастрового квартала 56:44:0405001</t>
  </si>
  <si>
    <t>56:44:0405001:233-56/217/2020-1
27.10.2020</t>
  </si>
  <si>
    <t>56:44:0207003:2417</t>
  </si>
  <si>
    <t>Спорт, благоустройство</t>
  </si>
  <si>
    <t>г Оренбург, Российская Федерация, земельный участок расположен в западной части кадастрового квартала 56:44:0207003</t>
  </si>
  <si>
    <t>56:44:0207003:2417-56/217/2020-2
28.10.2020</t>
  </si>
  <si>
    <t>56:44:0406002:240</t>
  </si>
  <si>
    <t xml:space="preserve"> город Оренбург, земельный участок расположен в северо-западной части кадастрового квартала 56:44:0406002</t>
  </si>
  <si>
    <t>Коммунальное обслуживание-трансформаторная подстанция</t>
  </si>
  <si>
    <t>37 физ.лиц</t>
  </si>
  <si>
    <t xml:space="preserve">56:44:0228001:542-56/001/2020-5  от 20.07.2020 </t>
  </si>
  <si>
    <t> Аренда                      19/л-210фз с 15.08.2019 по 15.08.2068</t>
  </si>
  <si>
    <t>56:44:0314001:4043</t>
  </si>
  <si>
    <t>город Оренбург, улица Терешковой, земельный участокрасположен в юго-восточной части кадастрового квартала 56:44:0314001</t>
  </si>
  <si>
    <t>Встроенно-пристроенный ДС на 80 мест</t>
  </si>
  <si>
    <t>56:44:0314001:4043-56/217/2020-8    30.10.2020</t>
  </si>
  <si>
    <t>56:44:0314001:4043-56/217/2020-7  21.10.2020</t>
  </si>
  <si>
    <t>ПБП                              1893-р
24.09.2020</t>
  </si>
  <si>
    <t>МБДОУ №56, ИНН: 5611026636</t>
  </si>
  <si>
    <t>56:44:0114002:4351</t>
  </si>
  <si>
    <t>Оренбург город, улицаБрестская, земельный участок расположен в центральной части кадастрового квартала 56:44:0114002</t>
  </si>
  <si>
    <t>Аллея воинам-интернационалистам</t>
  </si>
  <si>
    <t>56:44:0114002:4351-56/217/2020-4                         10.11.2020</t>
  </si>
  <si>
    <t>56:44:0406002:240-56/217/2020-1                         02.11.2020</t>
  </si>
  <si>
    <t>56:44:0255002:309</t>
  </si>
  <si>
    <t>56:44:0255002:309-56/217/2020-1                               05.11.2020</t>
  </si>
  <si>
    <t xml:space="preserve"> город Оренбург, улица Илекская, земельный участокрасположен в юго-восточной части кадастрового квартала 56:44:0255002</t>
  </si>
  <si>
    <t>благоустройство территории</t>
  </si>
  <si>
    <t>МОАУ гимназия " № 8",                  ИНН: 5609024303</t>
  </si>
  <si>
    <t>Для размещения объектов образования МБДОУ                  ДС № 4</t>
  </si>
  <si>
    <t>ПБП                      № 1947-р
29.09.2020</t>
  </si>
  <si>
    <t>28.10.2020 56:44:0234003:194-56/217/2020-4</t>
  </si>
  <si>
    <t>Договор аренды № 1537-ФЗ от 24.07.2019                  на 49 лет</t>
  </si>
  <si>
    <t>ТК "Славянский базар" (котельная)                                       ОДС доля -615/28100</t>
  </si>
  <si>
    <t>Производственный кооператив "Славянский"                     доля-27485/28100</t>
  </si>
  <si>
    <t>56:44:0331001:44</t>
  </si>
  <si>
    <t>Местоположение установлено относительно ориентира, расположенного за пределами участка.Ориентир жилой дом.Участок находится примерно в 120 м, по направлению на юг от ориентира. Почтовый адрес ориентира: обл. Оренбургская, г. Оренбург, ул. Юркина, № 5.</t>
  </si>
  <si>
    <t>Для иных видов жилой застройки</t>
  </si>
  <si>
    <t xml:space="preserve">56:44:0331001:44-56/217/2020-2
10.12.2020 </t>
  </si>
  <si>
    <t>56:44:0115003:3219</t>
  </si>
  <si>
    <t>строительство яслей-сада</t>
  </si>
  <si>
    <t>56:44:0115003:3219-56/217/2020-6                       11.12.2020</t>
  </si>
  <si>
    <t>56:44:0103001:3</t>
  </si>
  <si>
    <t xml:space="preserve">56:44:0103001:3-56/217/2020-1
12.12.2020 </t>
  </si>
  <si>
    <t>г. Оренбург, на территории городской свалки (северо-восточной части города
Оренбурга)</t>
  </si>
  <si>
    <t>размещение цеха по прессованию бумаги, под иными объектами специального назначения</t>
  </si>
  <si>
    <t>56:44:0000000:38896</t>
  </si>
  <si>
    <t xml:space="preserve"> город Оренбург городской округ, город Оренбург, улица Ваана Теряна, земельный участок расположен в северо-восточной части кадастрового квартала 56:44:0000000</t>
  </si>
  <si>
    <t>56:44:0000000:38896-56/217/2020-1                 15.12.2020</t>
  </si>
  <si>
    <t xml:space="preserve">предоставление коммунальных услуг (водовод и канализация                4 мкрн) </t>
  </si>
  <si>
    <t>ПБП                       № 600-р
27.02.2018</t>
  </si>
  <si>
    <t>ПБП                        №  2014-р 
16.04.2014</t>
  </si>
  <si>
    <t>ПБП                        № 4877-р
22.08.2014</t>
  </si>
  <si>
    <t>56:44:0000000:38920</t>
  </si>
  <si>
    <t>город Оренбург, улица Терешковой, земельный участок расположен в северной части кадастрового квартала 56:44:0000000</t>
  </si>
  <si>
    <t>предоставление коммунальных услуг</t>
  </si>
  <si>
    <t>56:44:0000000:38920-56/217/2020-1
22.12.2020</t>
  </si>
  <si>
    <t>56:44:0343001:136-56/217/2020-4   13.11.2020</t>
  </si>
  <si>
    <t>Автодорога:                                       Для размещения объектов транспорта</t>
  </si>
  <si>
    <t>56:44:0201009:293</t>
  </si>
  <si>
    <t>г Оренбург, п Ростоши,на земельном участке расположены внутриквартальные дороги
поселка Ростоши</t>
  </si>
  <si>
    <t>56:44:0201009:293-56/217/2020-3                    29.12.2020</t>
  </si>
  <si>
    <t>земельные участки улиц</t>
  </si>
  <si>
    <t>Детская музыкальная               школа № 1                                 (ИНН - 5610046213)</t>
  </si>
  <si>
    <t>56:44:0201015:274</t>
  </si>
  <si>
    <t>56:44:0201015:274-56/217/2020-4
29.12.2020</t>
  </si>
  <si>
    <t>56:44:0201007:228</t>
  </si>
  <si>
    <t>56:44:0201007:228-56/217/2020-4
29.12.2020</t>
  </si>
  <si>
    <t>56:44:0201010:224</t>
  </si>
  <si>
    <t>56:44:0201010:224-56/217/2020-3
30.12.2020</t>
  </si>
  <si>
    <t>56:44:0201018:193</t>
  </si>
  <si>
    <t>56:44:0201018:193-56/217/2020-3
30.12.2020</t>
  </si>
  <si>
    <t>56:44:0201008:191</t>
  </si>
  <si>
    <t xml:space="preserve">56:44:0201008:191-56/217/2020-3
30.12.2020 </t>
  </si>
  <si>
    <t>56:44:0201014:217</t>
  </si>
  <si>
    <t>56:44:0201014:217-56/217/2020-3
30.12.2020</t>
  </si>
  <si>
    <t>56:44:0201013:229</t>
  </si>
  <si>
    <t xml:space="preserve">56:44:0201013:229-56/217/2020-3
30.12.2020 </t>
  </si>
  <si>
    <t>56:44:0201019:239</t>
  </si>
  <si>
    <t>56:44:0201019:239-56/217/2020-9
30.12.2020</t>
  </si>
  <si>
    <t>56:44:0201011:223</t>
  </si>
  <si>
    <t xml:space="preserve">56:44:0201011:223-56/217/2020-3
30.12.2020 </t>
  </si>
  <si>
    <t>56:44:0218004:378</t>
  </si>
  <si>
    <t>город Оренбург, улица Гая,
земельный участок № 7</t>
  </si>
  <si>
    <t>56:44:0218004:378-56/217/2021-1
11.01.2021</t>
  </si>
  <si>
    <t>Тяговая подстанция № 9</t>
  </si>
  <si>
    <t>56:44:0201016:108</t>
  </si>
  <si>
    <t>56:44:0201016:108-56/217/2021-4
11.01.2021</t>
  </si>
  <si>
    <t>56:44:0201017:138</t>
  </si>
  <si>
    <t>56:44:0201017:138-56/217/2021-4
11.01.2021</t>
  </si>
  <si>
    <t xml:space="preserve">56:44:0201005:3231-56/217/2021-1
12.01.2021 </t>
  </si>
  <si>
    <t>56:44:0201005:3231</t>
  </si>
  <si>
    <t>город Оренбург, шоссе Загородное, земельный участок расположен в северо-западной части кадастрового квартала 56:44:0201005</t>
  </si>
  <si>
    <t>г. Оренбург, ул 8 Марта, земельный участок расположен в южной части кадастрового квартала 56:44:0448003</t>
  </si>
  <si>
    <t>ПБП                           № 2424-р
19.06.2017</t>
  </si>
  <si>
    <t>ПБП                               №  350-р 
24.01.2014</t>
  </si>
  <si>
    <t>ПБП                   № 1789 от 19.04.2013</t>
  </si>
  <si>
    <t>02.02.2016                                   56-56/001-56/001/051/2016-319/1</t>
  </si>
  <si>
    <t>ПБП                      № 415-р 
29.01.2014</t>
  </si>
  <si>
    <t>ПБП                          2814-р 28.12.2020</t>
  </si>
  <si>
    <t>56:44:0202001:9417-56/217/2020-2 от 31.12.2020</t>
  </si>
  <si>
    <t xml:space="preserve"> Детский сад № 17</t>
  </si>
  <si>
    <t>город Оренбург, улица
Кавказская, земельный участок расположен в восточной части кадастрового квартала 56:44:0311007</t>
  </si>
  <si>
    <t>56:44:0311007:457</t>
  </si>
  <si>
    <t>для общего пользования (уличная сеть)</t>
  </si>
  <si>
    <t>56:44:0311007:457-56/217/2020-1
28.12.2020</t>
  </si>
  <si>
    <t>МБДОУ № 151, ИНН: 5609024134</t>
  </si>
  <si>
    <t>ПБП                      2652-р 
15.12.2020</t>
  </si>
  <si>
    <t>56:44:0115003:3219-56/217/2020-7 от 22.12.2020</t>
  </si>
  <si>
    <t>Оренбург город, улица Липовая, земельный участок расположен в северо-западной части кадастрового квартала 56:44:0115003</t>
  </si>
  <si>
    <t>город Оренбург городской округ, поселок Каргала, земельный участок расположен в кадастровом квартале 56:44:0603001</t>
  </si>
  <si>
    <t>56:44:0603001:416</t>
  </si>
  <si>
    <t>56:44:0603001:416-56/217/2021-2
19.01.2021</t>
  </si>
  <si>
    <t>ПБП                      2716-р 18.12.2020</t>
  </si>
  <si>
    <t xml:space="preserve">56:44:0603001:416-56/217/2020-1
29.12.2020 </t>
  </si>
  <si>
    <t>город Оренбург, проезд
Автоматики , земельный участок № 10/4</t>
  </si>
  <si>
    <t>56:44:0125003:730</t>
  </si>
  <si>
    <t xml:space="preserve">56:44:0125003:730-56/217/2021-1
20.01.2021 </t>
  </si>
  <si>
    <t>город Оренбург, проезд
Автоматики , земельный участок № 10/5</t>
  </si>
  <si>
    <t>56:44:0125003:731</t>
  </si>
  <si>
    <t xml:space="preserve">56:44:0125003:731-56/217/2021-1
20.01.2021 </t>
  </si>
  <si>
    <t>город Оренбург, проезд
Автоматики , земельный участок № 10/6</t>
  </si>
  <si>
    <t>56:44:0125003:732</t>
  </si>
  <si>
    <t xml:space="preserve">56:44:0125003:732-56/217/2021-1
20.01.2021 </t>
  </si>
  <si>
    <t>город Оренбург городской округ, поселок Каргала, улица Советская, земельный участок № 12</t>
  </si>
  <si>
    <t>56:44:0601001:2174</t>
  </si>
  <si>
    <t>Администрация п. Каргала</t>
  </si>
  <si>
    <t>56:44:0601001:2174-56/217/2021-1
20.01.2021</t>
  </si>
  <si>
    <t>МАУДО "ЦРТДиЮ", ИНН: 5610054310</t>
  </si>
  <si>
    <t>20.02.2020          56:44:0238001:966-56/001/2020-2</t>
  </si>
  <si>
    <t>ПБП                    2701-р 22.10.2019</t>
  </si>
  <si>
    <t>ПБП                         № 648-р
08.04.2020</t>
  </si>
  <si>
    <t>Администрация Южного округа города Оренбурга, ИНН: 5610050065</t>
  </si>
  <si>
    <t>г. Оренбург, ул. Кобозева/ пер. Казарменный,
№№3/14</t>
  </si>
  <si>
    <t>56:44:0236004:27</t>
  </si>
  <si>
    <t>56:44:0236004:27-56/217/2021-1
01.02.2021</t>
  </si>
  <si>
    <t>город Оренбург, поселок Каргала, земельный участок расположен в восточной части кадастрового квартала 56:44:0601001.</t>
  </si>
  <si>
    <t>56:44:0601001:2171</t>
  </si>
  <si>
    <t>56:44:0601001:2171-56/217/2021-2
02.02.2021</t>
  </si>
  <si>
    <t>Доля в праве</t>
  </si>
  <si>
    <t>86/100</t>
  </si>
  <si>
    <t>1</t>
  </si>
  <si>
    <t>ОДС - 15/1000</t>
  </si>
  <si>
    <t>ОДС             3/5</t>
  </si>
  <si>
    <t xml:space="preserve"> ОДС доля -  615/28100</t>
  </si>
  <si>
    <t>ОДС доля в праве</t>
  </si>
  <si>
    <t>ОДС: в МКЖД</t>
  </si>
  <si>
    <t xml:space="preserve"> ОДС 1197/1331</t>
  </si>
  <si>
    <t>ОДС в МКЖД</t>
  </si>
  <si>
    <t>ОДС   1/3</t>
  </si>
  <si>
    <t>ОДС 797/2227</t>
  </si>
  <si>
    <t>ОДС 1/322</t>
  </si>
  <si>
    <t xml:space="preserve"> ОДС  2521/ 2804</t>
  </si>
  <si>
    <t>г. Оренбург, ул. Советская, 45-ул. Советская, 47/       ул. Постникова, 19 ОДС -  2521/2804</t>
  </si>
  <si>
    <t>ОДС 2015651/ 3614000</t>
  </si>
  <si>
    <t>-</t>
  </si>
  <si>
    <t>ПБП                          25-р                13.01.2021</t>
  </si>
  <si>
    <t>56:44:0202001:9418-56/217/2021-2 от 27.01.2021</t>
  </si>
  <si>
    <t>МОАУ "СОШ № 86",            ИНН: 5610223906</t>
  </si>
  <si>
    <t>МДОАУ № 17,                   ИНН: 5610155004</t>
  </si>
  <si>
    <t>размещение СОШ-86</t>
  </si>
  <si>
    <t>город Оренбург, улица Комсомольская, земельный участок расположен в юго-восточной части</t>
  </si>
  <si>
    <t>56:44:0414001:270</t>
  </si>
  <si>
    <t>56:44:0414001:270-56/217/2021-1
09.02.2021</t>
  </si>
  <si>
    <t>г. Оренбург, урочище"Дубки", на земельном участке распологается детский
оздоровительный лагерь</t>
  </si>
  <si>
    <t>56:44:0238001:867</t>
  </si>
  <si>
    <t>56:44:0238001:867-56/217/2021-2
10.02.2021</t>
  </si>
  <si>
    <t>г. Оренбург, земельный участок расположен в северозападной части кадастрового квартала 56:44:0103001</t>
  </si>
  <si>
    <t>56:44:0103001:1683</t>
  </si>
  <si>
    <t>56:44:0103001:1683-56/217/2021-2
17.02.2021</t>
  </si>
  <si>
    <t>56:44:0000000:38976</t>
  </si>
  <si>
    <t>56:44:0000000:38976-56/217/2021-2
19.02.2021</t>
  </si>
  <si>
    <t>город Оренбург, улица Терешковой, на земельном участке расположена дорога</t>
  </si>
  <si>
    <t>город Оренбург, улица Конституции СССР, на земельном участке расположена дорога</t>
  </si>
  <si>
    <t>56:44:0000000:38975</t>
  </si>
  <si>
    <t>56:44:0000000:38975-56/217/2021-2
19.02.2021</t>
  </si>
  <si>
    <t xml:space="preserve"> г. Оренбург, пер. Гугучкинский, №14.</t>
  </si>
  <si>
    <t>56:44:0230007:26</t>
  </si>
  <si>
    <t>56:44:0230007:26-56/217/2021-1
19.02.2021</t>
  </si>
  <si>
    <t>Ориентир остановочный пункт городского пассажирского автотранспорта "Комета". Адрес ориентира: Оренбургская обл, г Оренбург, пр-кт Победы /нечетная сторона/.</t>
  </si>
  <si>
    <t>56:44:0124001:79</t>
  </si>
  <si>
    <t>56:44:0124001:79-56/217/2021-2
24.02.2021</t>
  </si>
  <si>
    <t>Ориентир (остановка "Хабаровская"). Почтовый адрес ориентира: обл. Оренбургская, г. Оренбург, ул. Терешковой.</t>
  </si>
  <si>
    <t>56:44:0305003:6</t>
  </si>
  <si>
    <t xml:space="preserve">56:44:0305003:6-56/217/2021-2
24.02.2021 </t>
  </si>
  <si>
    <t xml:space="preserve"> город Оренбург, улица Поляничко, земельный участок 11/4</t>
  </si>
  <si>
    <t>56:44:0202001:108</t>
  </si>
  <si>
    <t>Размещение детского сада</t>
  </si>
  <si>
    <t>56:44:0202001:108-56/217/2021-3
24.02.2021</t>
  </si>
  <si>
    <t xml:space="preserve"> город Оренбург, проспект Победы, проезд Автоматики, земельный участок расположен в северо-восточной части кадастрового квартала 56:44:0000000</t>
  </si>
  <si>
    <t>56:44:0000000:35359</t>
  </si>
  <si>
    <t xml:space="preserve">56:44:0000000:35359-56/217/2021-5
26.02.2021 </t>
  </si>
  <si>
    <t>56:44:0111001:67</t>
  </si>
  <si>
    <t>23.03.2010                         56-56-01/087/2010-088</t>
  </si>
  <si>
    <t>29.03.2010                                56-56-01/087/2010-087</t>
  </si>
  <si>
    <t xml:space="preserve">20.02.2014                       56-56-01/010/2014-075 </t>
  </si>
  <si>
    <t xml:space="preserve"> г. Оренбург, р-н сдт ОРБИТА П.БЕРДЫ, дом уч. 7</t>
  </si>
  <si>
    <t>56:44:0116001:519</t>
  </si>
  <si>
    <t>56:44:0116001:519-56/217/2020-2 от 19.10.2020</t>
  </si>
  <si>
    <t xml:space="preserve"> город Оренбург, микрорайон "поселок Кушкуль", улица Просвещения, земельный участок № 19/2</t>
  </si>
  <si>
    <t>56:44:0101008:909</t>
  </si>
  <si>
    <t>56:44:0101008:909-56/001/2020-1 от 03.06.2020</t>
  </si>
  <si>
    <t>"ИПК "ЭНЕРГИЯ",              ИНН: 5609063214</t>
  </si>
  <si>
    <t>Аренда  25.01.2018 №18/д-23юр</t>
  </si>
  <si>
    <t>56:44:0101008:909-56/001/2020-2 от 03.06.2020</t>
  </si>
  <si>
    <t xml:space="preserve"> город Оренбург, садоводческое некоммерческое товарищество "Тонус", земельный участок № 1645</t>
  </si>
  <si>
    <t xml:space="preserve"> 56:44:0201003:5924</t>
  </si>
  <si>
    <t>Для ведения гражданами садоводства и огородничества</t>
  </si>
  <si>
    <t>56:44:0201003:5924-56/001/2020-2 от 27.02.2020</t>
  </si>
  <si>
    <t>АО "СЗ"УКС", ИНН: 5611066607</t>
  </si>
  <si>
    <t>ДА  №20/л-259юр от 28.10.2020</t>
  </si>
  <si>
    <t>17.11.2020   56:44:0202001:9416-56/217/2020-6</t>
  </si>
  <si>
    <t>Срок: с 28.10.2020 по 27.10.2023</t>
  </si>
  <si>
    <t>город Оренбург, улица Транспортная. На земельном участке расположен дополнительный выезд протяженностью 97,0 п.м. литер 1</t>
  </si>
  <si>
    <t>56:44:0125002:29</t>
  </si>
  <si>
    <t xml:space="preserve"> размещение дополнительного выезда протяженностью 97,0 п.м.</t>
  </si>
  <si>
    <t>56:44:0125002:29-56/001/2020-1 от 17.01.2020</t>
  </si>
  <si>
    <t xml:space="preserve"> ПБП                        2760-р
24.12.2020</t>
  </si>
  <si>
    <t>56:44:0237002:138-56/217/2021-4 26.01.2021</t>
  </si>
  <si>
    <t>Оренбург город, улица
Орджоникидзе, земельный участок №20</t>
  </si>
  <si>
    <t>56:44:0220008:362</t>
  </si>
  <si>
    <t>деловое управление (ветхий ЖД)</t>
  </si>
  <si>
    <t>56:44:0220008:362-56/217/2021-1
05.03.2021</t>
  </si>
  <si>
    <t xml:space="preserve"> 56:44:0210002:896</t>
  </si>
  <si>
    <t>город Оренбург, улица Луговая, земельный участок № 79/2</t>
  </si>
  <si>
    <t>56:44:0208002:286</t>
  </si>
  <si>
    <t>56:44:0208002:286-56/001/2020-1 от 13.07.2020</t>
  </si>
  <si>
    <t>Баня+Котельная на Луговой-бытовое обслуживание</t>
  </si>
  <si>
    <t>ОДС 16147/47200</t>
  </si>
  <si>
    <t>с 01.09.2019 по 31.08.2064</t>
  </si>
  <si>
    <t>г. Оренбург, с/т "Дорпроект", участок №9а</t>
  </si>
  <si>
    <t>56:44:0241001:98</t>
  </si>
  <si>
    <t>56:44:0241001:98-56/217/2020-2 от 09.10.2020</t>
  </si>
  <si>
    <t>г. Оренбург, с/о "Пенсионеров", дом уч.91</t>
  </si>
  <si>
    <t>56:44:0241001:5554</t>
  </si>
  <si>
    <t>56:44:0241001:5554-56/001/2020-2 от 10.08.2020</t>
  </si>
  <si>
    <t xml:space="preserve"> г. Оренбург, на земельном участке расположен многоквартирный жилой дом</t>
  </si>
  <si>
    <t xml:space="preserve">Для размещения дома культуры </t>
  </si>
  <si>
    <t>г Оренбург, с/т "ЛЮБИТЕЛЬ", уч 40а</t>
  </si>
  <si>
    <t>56:44:0241001:6006</t>
  </si>
  <si>
    <t>56:44:0241001:6006-56/001/2020-2 от 14.01.2020</t>
  </si>
  <si>
    <t>город Оренбург, улица Парижской Коммуны/переулок Тупой</t>
  </si>
  <si>
    <t>56:44:0355006:144</t>
  </si>
  <si>
    <t>56:44:0355006:144-56/001/2020-1 от 20.07.2020</t>
  </si>
  <si>
    <t>56:44:0355006:145</t>
  </si>
  <si>
    <t>56:44:0355006:145-56/001/2020-1 от 20.07.2020</t>
  </si>
  <si>
    <t>56:44:0355006:146-56/001/2020-1 от 20.07.2020</t>
  </si>
  <si>
    <t>г Оренбург, земельный участокрасположен в северо-восточной части кадастровогоквартала 56:44:0238001</t>
  </si>
  <si>
    <t>56:44:0238001:5026</t>
  </si>
  <si>
    <t>ЗУ для МКЖЗ</t>
  </si>
  <si>
    <t>24.12.2020 56:44:0238001:5026-56/217/2020-2</t>
  </si>
  <si>
    <t>г Оренбург, земельный участок расположен в северо-восточной части кадастрового
квартала 56:44:0238001</t>
  </si>
  <si>
    <t>56:44:0238001:5565</t>
  </si>
  <si>
    <t>56:44:0238001:5565-56/217/2020-1897  28.10.2020 - кв. № 7</t>
  </si>
  <si>
    <t>56:44:0238001:5565-56/217/2020-1883 28.10.2020- кв. № 92</t>
  </si>
  <si>
    <t>56:44:0238001:5565-56/217/2020-1875 26.10.2020 - кв. № 216</t>
  </si>
  <si>
    <t>56:44:0238001:5565-56/217/2020-1873 26.01.2020 - кв. № 190</t>
  </si>
  <si>
    <t>56:44:0238001:5565-56/217/2020-1871 26.01.2020 - кв. № 105</t>
  </si>
  <si>
    <t>56:44:0238001:5565-56/217/2020-1855 26.10.2020 - ксв. № 419</t>
  </si>
  <si>
    <t>56:44:0238001:5565-56/217/2020-1853 26.10.2020 - кв. № 335</t>
  </si>
  <si>
    <t>56:44:0238001:5565-56/217/2020-1850 26.10.2020  - кв. № 98</t>
  </si>
  <si>
    <t>56:44:0238001:5565-56/217/2020-1848 26.10.2020 - кв. № 99</t>
  </si>
  <si>
    <t>56:44:0238001:5565-56/217/2020-1844 26.10.2020 - кв. № 217</t>
  </si>
  <si>
    <t>56:44:0238001:5565-56/217/2020-1843 25.10.2020 - кв. № 315</t>
  </si>
  <si>
    <t>56:44:0238001:5565-56/217/2020-1841 24.10.2020 - кв. № 197</t>
  </si>
  <si>
    <t>56:44:0238001:5565-56/217/2020-1839 24.10.2020 - кв. № 322</t>
  </si>
  <si>
    <t>56:44:0238001:5565-56/217/2020-1826 23.10.2020 - кв. № 196</t>
  </si>
  <si>
    <t>56:44:0238001:5565-56/217/2020-1822  23.10.2020 - кв. № 210</t>
  </si>
  <si>
    <t>56:44:0238001:5565-56/217/2020-1820 23.10.2020 - кв. № 211</t>
  </si>
  <si>
    <t>56:44:0238001:5565-56/217/2020-1818 23.10.2020 - кв. № 203</t>
  </si>
  <si>
    <t>56:44:0238001:5565-56/217/2020-1816 23.10.2020 - кв. № 204</t>
  </si>
  <si>
    <t>56:44:0238001:5565-56/217/2020-1814 23.10.2020 - кв. № 223</t>
  </si>
  <si>
    <t>56:44:0238001:5565-56/217/2020-1812 23.10.2020 - кв. № 329</t>
  </si>
  <si>
    <t>56:44:0238001:5565-56/217/2020-1810 23.10.2020 - кв. № 1</t>
  </si>
  <si>
    <t>56:44:0238001:5565-56/217/2020-1805 23.10.2020 - кв. № 328</t>
  </si>
  <si>
    <t>Размещение школьного стадиона</t>
  </si>
  <si>
    <t>56:44:0331001:773</t>
  </si>
  <si>
    <t>56:44:0331001:773-56/217/2021-1
05.03.2021</t>
  </si>
  <si>
    <t>г Оренбург, ул Терешковой</t>
  </si>
  <si>
    <t>56:44:0124001:7273</t>
  </si>
  <si>
    <t>56:44:0124001:7273-56/217/2021-5
22.03.2021</t>
  </si>
  <si>
    <t>56:44:0124001:7274</t>
  </si>
  <si>
    <t xml:space="preserve">56:44:0124001:7274-56/217/2021-5
23.03.2021 </t>
  </si>
  <si>
    <t>г. Оренбург, ул. Пролетарская, уч №80</t>
  </si>
  <si>
    <t>56:44:0446011:71</t>
  </si>
  <si>
    <t>56:44:0446011:71-56/217/2021-1
30.03.2021</t>
  </si>
  <si>
    <t>г. Оренбург, ул. Народная, на земельном участке расположена дорога</t>
  </si>
  <si>
    <t>56:44:0000000:39052</t>
  </si>
  <si>
    <t>56:44:0000000:39052-56/217/2021-1
12.04.2021</t>
  </si>
  <si>
    <t>АРЕНДА               19/ц-335фз от 25.10.2019</t>
  </si>
  <si>
    <t>56:44:0423003:46-56/001/2019-4 18.12.2019</t>
  </si>
  <si>
    <t>Макаров Макар Владимирович, род.: 07.09.1992</t>
  </si>
  <si>
    <t>ДА от 07.07.2020 No 1159-п</t>
  </si>
  <si>
    <t xml:space="preserve">56:44:0000000:38331-56/001/2020-3 15.07.2020 </t>
  </si>
  <si>
    <t>Срок действия с 07.07.2020 на 25 лет</t>
  </si>
  <si>
    <t>ДА oт 30.08.2011 №11/д-43юр</t>
  </si>
  <si>
    <t xml:space="preserve"> г. Оренбург, земельный участок расположен в северо-восточной части кадастрового квартала 56:44:0238001</t>
  </si>
  <si>
    <t>56:44:0238001:6011</t>
  </si>
  <si>
    <t>ОДС кв.63</t>
  </si>
  <si>
    <t>56:44:0238001:6011-56/001/2020-640 от 17.03.2020</t>
  </si>
  <si>
    <t>ОДС кв.225</t>
  </si>
  <si>
    <t>56:44:0238001:6011-56/001/2020-641 от 17.03.2020</t>
  </si>
  <si>
    <t>ОДС кв.219</t>
  </si>
  <si>
    <t>56:44:0238001:6011-56/001/2020-644 от 17.03.2020</t>
  </si>
  <si>
    <t>ОДС кв.141</t>
  </si>
  <si>
    <t>56:44:0238001:6011-56/001/2020-651 от 17.03.2020</t>
  </si>
  <si>
    <t>ОДС кв.136</t>
  </si>
  <si>
    <t>56:44:0238001:6011-56/001/2020-660 от 17.03.2020</t>
  </si>
  <si>
    <t>ОДС кв.214</t>
  </si>
  <si>
    <t>56:44:0238001:6011-56/001/2020-665 от 17.03.2020</t>
  </si>
  <si>
    <t>ОДС кв.220</t>
  </si>
  <si>
    <t>56:44:0238001:6011-56/001/2020-668 от 17.03.2020</t>
  </si>
  <si>
    <t>ОДС кв.62</t>
  </si>
  <si>
    <t>56:44:0238001:6011-56/001/2020-671 от 17.03.2020</t>
  </si>
  <si>
    <t>ОДС кв.147</t>
  </si>
  <si>
    <t>56:44:0238001:6011-56/001/2020-672 от 17.03.2020</t>
  </si>
  <si>
    <t>ОДС кв.313</t>
  </si>
  <si>
    <t>56:44:0238001:6011-56/001/2020-673 от 17.03.2020</t>
  </si>
  <si>
    <t>ОДС кв.135</t>
  </si>
  <si>
    <t>56:44:0238001:6011-56/001/2020-684 от 17.03.2020</t>
  </si>
  <si>
    <t>ОДС кв.320</t>
  </si>
  <si>
    <t>56:44:0238001:6011-56/001/2020-685 от 17.03.2020</t>
  </si>
  <si>
    <t>ОДС кв.334</t>
  </si>
  <si>
    <t>56:44:0238001:6011-56/001/2020-686 от 17.03.2020</t>
  </si>
  <si>
    <t>ОДС кв.335</t>
  </si>
  <si>
    <t>56:44:0238001:6011-56/001/2020-687 от 17.03.2020</t>
  </si>
  <si>
    <t>ОДС кв.69</t>
  </si>
  <si>
    <t>56:44:0238001:6011-56/001/2020-692 от 17.03.2020</t>
  </si>
  <si>
    <t>ОДС кв.341</t>
  </si>
  <si>
    <t>56:44:0238001:6011-56/001/2020-694 от 17.03.2020</t>
  </si>
  <si>
    <t>ОДС кв.142</t>
  </si>
  <si>
    <t>56:44:0238001:6011-56/001/2020-696 от 17.03.2020</t>
  </si>
  <si>
    <t>ОДС кв.314</t>
  </si>
  <si>
    <t>56:44:0238001:6011-56/001/2020-697 от 17.03.2020</t>
  </si>
  <si>
    <t>ОДС кв.328</t>
  </si>
  <si>
    <t>56:44:0238001:6011-56/001/2020-701 от 17.03.2020</t>
  </si>
  <si>
    <t>ОДС кв.327</t>
  </si>
  <si>
    <t>56:44:0238001:6011-56/001/2020-703 от 17.03.2020</t>
  </si>
  <si>
    <t>56:44:0424005:327</t>
  </si>
  <si>
    <t>для размещения промышленных объектов</t>
  </si>
  <si>
    <t>56:44:0424005:327-56/217/2021-1
19.03.2021</t>
  </si>
  <si>
    <t xml:space="preserve"> г.Оренбург, ул. Березка, земельный участок расположен в южной части кадастрового квартала 56:44:0122001</t>
  </si>
  <si>
    <t>56:44:0122001:948</t>
  </si>
  <si>
    <t xml:space="preserve">предпринимательство </t>
  </si>
  <si>
    <t>56:44:0122001:948-56/217/2021-1
31.03.2021</t>
  </si>
  <si>
    <t>56:44:0122001:949</t>
  </si>
  <si>
    <t>56:44:0122001:949-56/217/2021-1
31.03.2021</t>
  </si>
  <si>
    <t>56:44:0122001:951</t>
  </si>
  <si>
    <t>56:44:0122001:951-56/217/2021-1
31.03.2021</t>
  </si>
  <si>
    <t>г. Оренбург, ул. Пролетарская, земельный участок расположен в западной части кадастрового квартала 56:44:0314001</t>
  </si>
  <si>
    <t>56:44:0314001:6446</t>
  </si>
  <si>
    <t>площадки для занятия спортом</t>
  </si>
  <si>
    <t xml:space="preserve">56:44:0314001:6446-56/217/2021-1
07.04.2021 </t>
  </si>
  <si>
    <t>г Оренбург, пр-кт Победы, земельный участок расположен в центральной части кадастрового квартала 56:44:0431007</t>
  </si>
  <si>
    <t>56:44:0431007:1388</t>
  </si>
  <si>
    <t>56:44:0431007:1388-56/217/2021-5
23.03.2021</t>
  </si>
  <si>
    <t>г. Оренбург, пр-кт Победы, на земельном участке расположено здание котельной</t>
  </si>
  <si>
    <t>Любишкина Ольга Дмитриевна</t>
  </si>
  <si>
    <t>Аренда: ДА №21/л-50фз от 12.03.2021</t>
  </si>
  <si>
    <t xml:space="preserve">56:44:0201005:2505-56/217/2021-2  от 30.03.2021  (Аренда </t>
  </si>
  <si>
    <t>54 месяца</t>
  </si>
  <si>
    <t>г. Оренбург, пр-кт Победы, земельный учаток расположен в северо-восточной части
кадастрового квартала 56:44:0000000</t>
  </si>
  <si>
    <t>56:44:0000000:35162</t>
  </si>
  <si>
    <t xml:space="preserve">56:44:0000000:35162-56/217/2021-3
19.04.2021 </t>
  </si>
  <si>
    <t>г. Оренбург, пр-кт Победы</t>
  </si>
  <si>
    <t>56:44:0124001:1753</t>
  </si>
  <si>
    <t>56:44:0124001:1753-56/217/2021-2
19.04.2021</t>
  </si>
  <si>
    <t>г. Оренбург, ул. Конституции СССР, на земельном участке расположена дорога</t>
  </si>
  <si>
    <t>56:44:0000000:39030</t>
  </si>
  <si>
    <t>56:44:0000000:39030-56/217/2021-2
19.04.2021</t>
  </si>
  <si>
    <t>город Оренбург, проспект Победы, на земельном участке расположена дорога</t>
  </si>
  <si>
    <t>56:44:0000000:38970</t>
  </si>
  <si>
    <t xml:space="preserve">56:44:0000000:38970-56/217/2021-2
19.04.2021 </t>
  </si>
  <si>
    <t>город Оренбург, улица Комсомольская, земельный участок 79</t>
  </si>
  <si>
    <t>56:44:0446007:26</t>
  </si>
  <si>
    <t>для размещения домов многоэтажной жилой застройки (ветхий)</t>
  </si>
  <si>
    <t>56:44:0446007:26-56/217/2021-1
19.04.2021</t>
  </si>
  <si>
    <t xml:space="preserve"> г Оренбург,земельный участок расположен в северозападной части кадастрового квартала 56:44:0124001</t>
  </si>
  <si>
    <t>56:44:0124001:9069</t>
  </si>
  <si>
    <t>56:44:0124001:9069-56/217/2021-3
20.04.2021</t>
  </si>
  <si>
    <t>ПАО " Т Плюс", ИНН: 6315376946</t>
  </si>
  <si>
    <t>Аренда ДА №20/ц-295юр от 27.11.2020</t>
  </si>
  <si>
    <t>56:44:0405001:233-56/217/2021-2 08.02.2021</t>
  </si>
  <si>
    <t>с 08.02.2021 по 27.11.2069</t>
  </si>
  <si>
    <t>Аренда ДА-20/ц-296юр от 27.11.2020</t>
  </si>
  <si>
    <t xml:space="preserve"> 56:44:0406002:240-56/217/2021-2 08.02.2021</t>
  </si>
  <si>
    <t>Местоположение установлено относительно ориентира, расположенного в границах участка.Ориентир остановочный пункт городского пассажирского автотранспорта "Хабаровская". Почтовый адрес ориентира: Оренбургская обл, г Оренбург, ул.Терешковой (четная сторона).</t>
  </si>
  <si>
    <t>56:44:0124001:75</t>
  </si>
  <si>
    <t>56:44:0124001:75-56/217/2021-2
20.04.2021</t>
  </si>
  <si>
    <t>Администрация пос. Каргала Дзержинского района г. Оренбурга, ИНН: 5609021888</t>
  </si>
  <si>
    <t>56:44:0601001:2174-56/217/2021-2 от 20.04.2021</t>
  </si>
  <si>
    <t>МДОБУ Д/С №19, ИНН: 5610162724</t>
  </si>
  <si>
    <t>56:44:0202001:108-56/217/2021-7 от 16.03.2021</t>
  </si>
  <si>
    <t>г. Оренбург, ул. Постникова/ул. Орджоникидзе, дом № 44/67</t>
  </si>
  <si>
    <t>56:44:0446012:12</t>
  </si>
  <si>
    <t>56:44:0446012:12-56/217/2020-1 от 18.11.2020</t>
  </si>
  <si>
    <t xml:space="preserve"> город Оренбург, улица Корецкой/ улица Орджоникидзе. На земельном участке расположен индивидуальный жилой дом № 24/73</t>
  </si>
  <si>
    <t>56:44:0446010:14</t>
  </si>
  <si>
    <t>ОДС кв. № 4</t>
  </si>
  <si>
    <t>56:44:0446010:14-56/217/2020-3 от 14.10.2020</t>
  </si>
  <si>
    <t>56:44:0444001:417</t>
  </si>
  <si>
    <t>деловое управление</t>
  </si>
  <si>
    <t>56:44:0444001:417-56/217/2020-1 от 03.11.2020</t>
  </si>
  <si>
    <t>ОДС-56:44:0219019:133-56/001/2020-2 от 18.08.2020</t>
  </si>
  <si>
    <t>г. Оренбург, земельный участок расположен в северо-восточной части кадастрового
квартала 56:44:0000000</t>
  </si>
  <si>
    <t>56:44:0000000:336</t>
  </si>
  <si>
    <t>для размещения домов индивидуальной жилой застройки, для
ведения личного подсобного хозяйства</t>
  </si>
  <si>
    <t>56:44:0000000:336-56/217/2021-2
27.04.2021</t>
  </si>
  <si>
    <t>город Оренбург городской округ, поселок Бердянка, земельный участок расположен в северо-восточной части кадастрового квартала 56:44:0903001</t>
  </si>
  <si>
    <t>56:44:0903001:227</t>
  </si>
  <si>
    <t>56:44:0903001:227-56/217/2021-2
27.04.2021</t>
  </si>
  <si>
    <t>Администрация пос.Бердянка Ленинского района г.Оренбурга, ИНН: 5610013585</t>
  </si>
  <si>
    <t>ПБП                          658-р
24.03.2021</t>
  </si>
  <si>
    <t>56:44:0903001:227-56/217/2021-1
16.04.2021</t>
  </si>
  <si>
    <t>г. Оренбург, с/т "Звездочка", уч. 222</t>
  </si>
  <si>
    <t>56:44:0201003:5300</t>
  </si>
  <si>
    <t>56:44:0201003:5300-56/217/2021-2               13.03.2021</t>
  </si>
  <si>
    <t>г. Оренбург, проспект Гагарина, пойма реки Урал, земельный участок расположен в
северо-восточной части кадастрового квартала 56:44:0000000</t>
  </si>
  <si>
    <t>56:44:0000000:35157</t>
  </si>
  <si>
    <t xml:space="preserve">«Реконструкция водовода Ду-800 мм от насосной станции (НС) 2-го подъема
Южно-Уральского водозабора г. Оренбург до пр. Гагарина, 23» </t>
  </si>
  <si>
    <t>56:44:0000000:35157-56/217/2021-2
28.04.2021</t>
  </si>
  <si>
    <t>город Оренбург городской округ, село Городище, земельный участок расположен в юго-западной части кадастрового квартала 56:44:1102001</t>
  </si>
  <si>
    <t>56:44:1102001:299</t>
  </si>
  <si>
    <t>Земли сельскохозяйственного назначения - специальная деятельность</t>
  </si>
  <si>
    <t>56:44:1102001:299-56/217/2021-2
26.04.2021</t>
  </si>
  <si>
    <t>Администрация с.Городище Ленинского района г.Оренбурга, ИНН: 5610036617</t>
  </si>
  <si>
    <t>ПБП                         694-р
26.03.2021</t>
  </si>
  <si>
    <t>56:44:1102001:299-56/217/2021-1          20.04.2021</t>
  </si>
  <si>
    <t>г. Оренбург, ул. Новая, земельный участок расположен в западной части кадастрового квартала 56:44:0314001</t>
  </si>
  <si>
    <t>56:44:0314001:6449</t>
  </si>
  <si>
    <t xml:space="preserve">религиозное использование </t>
  </si>
  <si>
    <t>56:44:0314001:6449-56/217/2021-1  04.04.2021</t>
  </si>
  <si>
    <t>город Оренбург, земельный участок расположен в кадастровом квартале 56:44:0238001</t>
  </si>
  <si>
    <t>56:44:0313001:578</t>
  </si>
  <si>
    <t>56:44:0110003:79</t>
  </si>
  <si>
    <t>56:44:0443001:1</t>
  </si>
  <si>
    <t>56:44:0406001:14</t>
  </si>
  <si>
    <t>Для размещения объектов образования ДС № 124</t>
  </si>
  <si>
    <t xml:space="preserve"> 56:44:0238001:8626</t>
  </si>
  <si>
    <t>56:44:0238001:8626-56/217/2021-1
20.05.2021</t>
  </si>
  <si>
    <t xml:space="preserve">улично-дорожная сеть </t>
  </si>
  <si>
    <t>56:44:0238001:327</t>
  </si>
  <si>
    <t xml:space="preserve"> город Оренбург городской округ, город Оренбург, улица Монтажников, земельный участок № 25/1 </t>
  </si>
  <si>
    <t>56:44:0127002:325</t>
  </si>
  <si>
    <t>склады</t>
  </si>
  <si>
    <t xml:space="preserve">56:44:0127002:325-56/217/2021-1
21.05.2021 </t>
  </si>
  <si>
    <t>город Оренбург, ул. Автомобилистов, земельный участок расположен в южной части кадастрового квартала 56:44:0103001</t>
  </si>
  <si>
    <t>56:44:0103001:1931</t>
  </si>
  <si>
    <t>Специальная деятельность</t>
  </si>
  <si>
    <t>56:44:0103001:1931-56/217/2021-1
24.05.2021</t>
  </si>
  <si>
    <t>56:44:0103001:1932</t>
  </si>
  <si>
    <t>56:44:0103001:1932-56/217/2021-1
24.05.2021</t>
  </si>
  <si>
    <t>56:44:0424010:50</t>
  </si>
  <si>
    <t>Для размещения объектов образования                          МОАУ « № 3»</t>
  </si>
  <si>
    <t>56:44:0109002:59</t>
  </si>
  <si>
    <t>56:44:0321011:22</t>
  </si>
  <si>
    <t>56:44:0121002:3</t>
  </si>
  <si>
    <t>56:44:0313001:585</t>
  </si>
  <si>
    <t>56:44:0310003:42</t>
  </si>
  <si>
    <t>56:44:0000000:39051</t>
  </si>
  <si>
    <t>г. Оренбург, ул. Ростошинская</t>
  </si>
  <si>
    <t>56:44:0000000:39051-56/217/2021-2
24.05.2021</t>
  </si>
  <si>
    <t>56:44:0121002:24</t>
  </si>
  <si>
    <t>56:44:0220004:22</t>
  </si>
  <si>
    <t>56:44:0238001:8619</t>
  </si>
  <si>
    <t xml:space="preserve"> 56:44:0238001:8619-56/217/2021-1 от 22.04.2021</t>
  </si>
  <si>
    <t>56:44:0238001:8620</t>
  </si>
  <si>
    <t>коммунальное обслуживание</t>
  </si>
  <si>
    <t>56:44:0238001:8620-56/217/2021-1 от 22.04.2021</t>
  </si>
  <si>
    <t>56:44:0238001:8621</t>
  </si>
  <si>
    <t>56:44:0238001:8621-56/217/2021-1 от 22.04.2021</t>
  </si>
  <si>
    <t>Управление образования администрации г.Оренбурга, ИНН: 5610035998</t>
  </si>
  <si>
    <t>ПБП                     1139-р 17.05.2021</t>
  </si>
  <si>
    <t>56:44:0219004:19-56/217/2021-4
28.05.2021</t>
  </si>
  <si>
    <t xml:space="preserve">Земли сельскохозяйственного назначения </t>
  </si>
  <si>
    <t>город Оренбург городской округ, село Пруды, улица Школьная, земельный участок № 7А</t>
  </si>
  <si>
    <t>56:44:0801001:2168</t>
  </si>
  <si>
    <t>дошкольное, начальное и среднее общее образование</t>
  </si>
  <si>
    <t>56:44:0801001:2168-56/217/2021-1
20.05.2021</t>
  </si>
  <si>
    <t>МОАУ "СОШ № 80", ИНН: 5611025907</t>
  </si>
  <si>
    <t>ПБП                        917-р 15.04.2021</t>
  </si>
  <si>
    <t xml:space="preserve">56:44:0801001:2168-56/217/2021-2
20.05.2021 </t>
  </si>
  <si>
    <t>город Оренбург городской округ, село Пруды, улица Школьная, земельный участок
расположен в юго-восточной части кадастрового квартала 56:44:0801001</t>
  </si>
  <si>
    <t>56:44:0801001:2169</t>
  </si>
  <si>
    <t>56:44:0801001:2169-56/217/2021-1
20.05.2021</t>
  </si>
  <si>
    <t>56:44:0801001:2169-56/217/2021-2
20.05.2021</t>
  </si>
  <si>
    <t>56:44:0801001:2170</t>
  </si>
  <si>
    <t>56:44:0801001:2170-56/217/2021-2
20.05.2021</t>
  </si>
  <si>
    <t>56:44:0000000:39057</t>
  </si>
  <si>
    <t>56:44:0000000:39057-56/217/2021-2
08.06.2021</t>
  </si>
  <si>
    <t>Полигон для размещения твердых бытовых отходов (гор. свалка)</t>
  </si>
  <si>
    <t>ООО "ЭкоСпутник", ИНН: 5610133321</t>
  </si>
  <si>
    <t xml:space="preserve">ДС № 33 </t>
  </si>
  <si>
    <t xml:space="preserve"> г. Оренбург, с/т "Энергетик",   уч. 537</t>
  </si>
  <si>
    <t xml:space="preserve"> город Оренбург, земельный участок расположен в северо-западной части кадастрового квартала 56:44:0238001</t>
  </si>
  <si>
    <t>56:44:0238001:8627</t>
  </si>
  <si>
    <t>56:44:0238001:8627-56/217/2021-1
10.06.2021</t>
  </si>
  <si>
    <t>город Оренбург, микрорайон «поселок Ростоши», земельный участок расположен в северной части кадастрового квартала 56:44:0201011</t>
  </si>
  <si>
    <t>56:44:0201011:863</t>
  </si>
  <si>
    <t>служебные гаражи, производственная деятельность</t>
  </si>
  <si>
    <t>56:44:0201011:863-56/217/2021-1
17.06.2021</t>
  </si>
  <si>
    <t>для размещения производственных и административных зданий</t>
  </si>
  <si>
    <t xml:space="preserve">деловое управление </t>
  </si>
  <si>
    <t>город Оренбург, улица Родимцева, земельный участок 16/3</t>
  </si>
  <si>
    <t>56:44:0112001:134</t>
  </si>
  <si>
    <t>Размещение промышленного объекта - ЦТП-78</t>
  </si>
  <si>
    <t>56:44:0112001:134-56/217/2021-1
24.06.2021</t>
  </si>
  <si>
    <t>Административное здание ГЦГ ДГиЗО</t>
  </si>
  <si>
    <t>г, город Оренбург, улица Салмышская, земельный участок 16/5</t>
  </si>
  <si>
    <t>56:44:0111002:63</t>
  </si>
  <si>
    <t>Размещение промышленного объекта - ЦТП-15</t>
  </si>
  <si>
    <t xml:space="preserve">56:44:0111002:63-56/217/2021-1
28.06.2021 </t>
  </si>
  <si>
    <t>ОДС 1732/1953</t>
  </si>
  <si>
    <t>г. Оренбург, ул. Конституции СССР, № 1/3                          - ОДС 1732/1953</t>
  </si>
  <si>
    <t>город Оренбург, улица
Туркестанская, земельный участок 15/1</t>
  </si>
  <si>
    <t>56:44:0222002:158</t>
  </si>
  <si>
    <t>Размещение промышленного объекта - ЦТП-65</t>
  </si>
  <si>
    <t>56:44:0222002:158-56/217/2021-1
28.06.2021</t>
  </si>
  <si>
    <t>Под дорогу</t>
  </si>
  <si>
    <t>56:44:0239001:20874</t>
  </si>
  <si>
    <t>56:44:0239001:20874-56/217/2021-3 от 23.06.2021</t>
  </si>
  <si>
    <t>город Оренбург, поселок Нижнесакмарский, земельный участок расположен в югозападной части кадастрового квартала 56:44:0504002</t>
  </si>
  <si>
    <t>56:44:0504002:530</t>
  </si>
  <si>
    <t>стр-во подводящей автомобильной дороги к пос. Нижнесакмарский</t>
  </si>
  <si>
    <t>56:44:0504002:530-56/217/2021-2
29.06.2021</t>
  </si>
  <si>
    <t>город Оренбург городской округ, улица Шевченко, земельный участок № 46</t>
  </si>
  <si>
    <t>56:44:0408003:452</t>
  </si>
  <si>
    <t>государственное управление</t>
  </si>
  <si>
    <t>56:44:0408003:452-56/217/2021-1
30.06.2021</t>
  </si>
  <si>
    <t>город Оренбург городской округ, улица Шевченко, земельный участок № 46А</t>
  </si>
  <si>
    <t>56:44:0408003:453</t>
  </si>
  <si>
    <t>56:44:0408003:453-56/217/2021-1
30.06.2021</t>
  </si>
  <si>
    <t>город Оренбург городской округ, улица Шевченко, земельный участок № 48</t>
  </si>
  <si>
    <t>56:44:0408003:454</t>
  </si>
  <si>
    <t>56:44:0408003:454-56/217/2021-1
30.06.2021</t>
  </si>
  <si>
    <t>город Оренбург, земельный участок расположен в юговосточной части кадастрового квартала 56:44:0236010</t>
  </si>
  <si>
    <t>56:44:0236010:405</t>
  </si>
  <si>
    <t>размещение центрального пляжа</t>
  </si>
  <si>
    <t>56:44:0236010:405-56/217/2021-2
08.07.2021</t>
  </si>
  <si>
    <t>ПБП                       887-р
14.04.2021</t>
  </si>
  <si>
    <t>56:44:0236010:405-56/217/2021-1
28.06.2021</t>
  </si>
  <si>
    <t>Администрация Северного округа, ИНН: 5609026170</t>
  </si>
  <si>
    <t>ПБП                      1520-р
24.06.2021</t>
  </si>
  <si>
    <t>56:44:0110001:2528-56/217/2021-6 от 30.06.2021</t>
  </si>
  <si>
    <t>г. Оренбург, п. Самородово, ул. Чкалова</t>
  </si>
  <si>
    <t>56:44:0701001:2917</t>
  </si>
  <si>
    <t>56:44:0701001:2917-56/217/2021-1
09.07.2021</t>
  </si>
  <si>
    <t>город Оренбург городской округ, село Городище, улица Почтовая</t>
  </si>
  <si>
    <t>56:44:1101001:3958</t>
  </si>
  <si>
    <t>для размещения объектов культуры</t>
  </si>
  <si>
    <t xml:space="preserve">56:44:1101001:3958-56/217/2021-1
09.07.2021 </t>
  </si>
  <si>
    <t>город Оренбург, проезд Автоматики, земельный учпсток расположен в северо-восточной части кадастрового квартала 56:44:0127001</t>
  </si>
  <si>
    <t>56:44:0127001:2139</t>
  </si>
  <si>
    <t xml:space="preserve">заправка транспортных средств </t>
  </si>
  <si>
    <t>56:44:0127001:2139-56/217/2021-1
13.07.2021</t>
  </si>
  <si>
    <t>город Оренбург, улица Конституции СССР</t>
  </si>
  <si>
    <t>56:44:0106002:682</t>
  </si>
  <si>
    <t>размещение улично-дорожной сети</t>
  </si>
  <si>
    <t>56:44:0106002:682-56/217/2021-2
21.07.2021</t>
  </si>
  <si>
    <t>56:44:0000000:39053</t>
  </si>
  <si>
    <t xml:space="preserve">56:44:0000000:39053-56/217/2021-2
27.07.2021 </t>
  </si>
  <si>
    <t>56:44:0238001:8634</t>
  </si>
  <si>
    <t>отдых (рекреация)</t>
  </si>
  <si>
    <t xml:space="preserve">56:44:0238001:8634-56/217/2021-1
29.07.2021 </t>
  </si>
  <si>
    <t>город Оренбург, улица Красная. Земельный участок расположен в центральной
части кадастрового квартала 56:44:0000000</t>
  </si>
  <si>
    <t>56:44:0000000:28256</t>
  </si>
  <si>
    <t>строительство МКЖД</t>
  </si>
  <si>
    <t>56:44:0000000:28256-56/217/2021-2
02.08.2021</t>
  </si>
  <si>
    <t>Местоположение установлено относительно ориентира, расположенного за пределами участка.Ориентир жилой дом.Участок находится примерно в 50 м, по направлению на юг от ориентира. Почтовый адрес
ориентира: обл. Оренбургская, г. Оренбург, ул. Газовиков, № 20.</t>
  </si>
  <si>
    <t>56:44:0217001:304</t>
  </si>
  <si>
    <t>56:44:0217001:304-56/217/2021-1
02.08.2021</t>
  </si>
  <si>
    <t>размещение промышленного объекта - котельная</t>
  </si>
  <si>
    <t>г. Оренбург, пр-кт Гагарина, дом №9А</t>
  </si>
  <si>
    <t>56:44:0226001:73</t>
  </si>
  <si>
    <t>56:44:0226001:73-56/217/2021-1
03.08.2021</t>
  </si>
  <si>
    <t xml:space="preserve"> г. Оренбург</t>
  </si>
  <si>
    <t>56:44:0240006:5238</t>
  </si>
  <si>
    <t>56:44:0240006:5238-56/217/2021-3 от 12.07.2021</t>
  </si>
  <si>
    <t> г. Оренбург</t>
  </si>
  <si>
    <t>56:44:0240006:5239</t>
  </si>
  <si>
    <t>56:44:0240006:5239-56/217/2021-3 от 13.07.2021</t>
  </si>
  <si>
    <t>город Оренбург, улица Зеленко.</t>
  </si>
  <si>
    <t>56:44:0113001:2023</t>
  </si>
  <si>
    <t>56:44:0113001:2023-56/217/2021-2
05.08.2021</t>
  </si>
  <si>
    <t xml:space="preserve"> г. Оренбург, с. Городище -  Паевые земли                                                   Долевая собственность -                                                        4,73 га с качественной оценкой 318 баллогектаров</t>
  </si>
  <si>
    <t>56:44:0000000:42</t>
  </si>
  <si>
    <t>Земли сельскохозяйственного назначения - единое землепользование</t>
  </si>
  <si>
    <t>ОДС</t>
  </si>
  <si>
    <t xml:space="preserve"> 56:44:0000000:42-56/001/2020-119 от 07.07.2020</t>
  </si>
  <si>
    <t xml:space="preserve"> город Оренбург, земельный участок расположен в северозападной части кадастрового квартала 56:44:0201005</t>
  </si>
  <si>
    <t>56:44:0000000:39107</t>
  </si>
  <si>
    <t xml:space="preserve">56:44:0000000:39107-56/217/2021-1
28.07.2021 </t>
  </si>
  <si>
    <t>56:44:0000000:39108</t>
  </si>
  <si>
    <t xml:space="preserve">56:44:0000000:39108-56/217/2021-1
28.07.2021 </t>
  </si>
  <si>
    <t>56:44:0000000:39109</t>
  </si>
  <si>
    <t xml:space="preserve">56:44:0000000:39109-56/217/2021-1
28.07.2021 </t>
  </si>
  <si>
    <t>56:44:0201005:3431</t>
  </si>
  <si>
    <t xml:space="preserve">56:44:0201005:3431-56/217/2021-1
28.07.2021 </t>
  </si>
  <si>
    <t>город Оренбург городской округ, город Оренбург, земельный участок расположен в кадастровом квартале 56:44:0239001</t>
  </si>
  <si>
    <t>56:44:0239001:20942</t>
  </si>
  <si>
    <t xml:space="preserve">56:44:0239001:20942-56/217/2021-1
17.08.2021 </t>
  </si>
  <si>
    <t>МКУ "БиОз", ИНН: 5612160144</t>
  </si>
  <si>
    <t>ПБП                     2170-р
20.08.2021</t>
  </si>
  <si>
    <t xml:space="preserve">56:44:0231007:6-56/217/2021-5
24.08.2021 </t>
  </si>
  <si>
    <t>ПБП                         №  2167-р
20.08.2021</t>
  </si>
  <si>
    <t xml:space="preserve">56:44:0219001:10-56/217/2021-6
23.08.2021 </t>
  </si>
  <si>
    <t>ПБП                    2167-р
20.08.2021</t>
  </si>
  <si>
    <t>56:44:0219010:3-56/217/2021-7
23.08.2021</t>
  </si>
  <si>
    <t>ПБП                   2168-р
20.08.2021</t>
  </si>
  <si>
    <t>56:44:0222001:947-56/217/2021-6
24.08.2021</t>
  </si>
  <si>
    <t>ПБП                   2170-р
20.08.2021</t>
  </si>
  <si>
    <t>56:44:0210002:253-56/217/2021-6
24.08.2021</t>
  </si>
  <si>
    <t>56:44:0000000:33066-56/217/2021-6
24.08.2021</t>
  </si>
  <si>
    <t>ПБП                   2174-р
20.08.2021</t>
  </si>
  <si>
    <t>56:44:0412002:1561-56/217/2021-6
23.08.2021</t>
  </si>
  <si>
    <t>ПБП                   2169-р
20.08.2021</t>
  </si>
  <si>
    <t>56:44:0416003:178-56/217/2021-6
24.08.2021</t>
  </si>
  <si>
    <t>56:44:0417006:659-56/217/2021-6
24.08.2021</t>
  </si>
  <si>
    <t>ПБП                  2174-р
20.08.2021</t>
  </si>
  <si>
    <t>56:44:0000000:33579-56/217/2021-6
24.08.2021</t>
  </si>
  <si>
    <t>ПБП                  2168-р
20.08.2021</t>
  </si>
  <si>
    <t>56:44:0406002:26-56/217/2021-6
24.08.2021</t>
  </si>
  <si>
    <t>56:44:0252001:1988-56/217/2021-6
23.08.2021</t>
  </si>
  <si>
    <t>ПБП                  2170-р
20.08.2021</t>
  </si>
  <si>
    <t xml:space="preserve">56:44:0243001:29-56/217/2021-6
23.08.2021 </t>
  </si>
  <si>
    <t xml:space="preserve">56:44:0215001:3695-56/217/2021-6
24.08.2021 </t>
  </si>
  <si>
    <t xml:space="preserve">56:44:0230013:194-56/217/2021-6
24.08.2021 </t>
  </si>
  <si>
    <t>ПБП                  2167-р
20.08.2021</t>
  </si>
  <si>
    <t>56:44:0210002:720-56/217/2021-6
23.08.2021</t>
  </si>
  <si>
    <t>56:44:0210002:718-56/217/2021-6
24.08.2021</t>
  </si>
  <si>
    <t>56:44:0244001:21-56/217/2021-6
24.08.2021</t>
  </si>
  <si>
    <t>ПБП                  2169-р
20.08.2021</t>
  </si>
  <si>
    <t>56:44:0202007:222-56/217/2021-6
24.08.2021</t>
  </si>
  <si>
    <t>56:44:0222002:1407-56/217/2021-6
23.08.2021</t>
  </si>
  <si>
    <t>56:44:0453015:81-56/217/2021-6
24.08.2021</t>
  </si>
  <si>
    <t>56:44:0257001:131-56/217/2021-6
23.08.2021</t>
  </si>
  <si>
    <t xml:space="preserve">56:44:0000000:37364-56/217/2021-6
24.08.2021 </t>
  </si>
  <si>
    <t>ПБП                    2169-р  20.08.2021</t>
  </si>
  <si>
    <t xml:space="preserve">56:44:0448003:46-56/217/2021-6
23.08.2021 </t>
  </si>
  <si>
    <t>ПБП                    2174-р  20.08.2021</t>
  </si>
  <si>
    <t xml:space="preserve">56:44:0219020:305-56/217/2021-6
23.08.2021 </t>
  </si>
  <si>
    <t xml:space="preserve">56:44:0244005:6085-56/217/2021-6
24.08.2021 </t>
  </si>
  <si>
    <t>56:44:0221003:644-56/217/2021-6
24.08.2021</t>
  </si>
  <si>
    <t xml:space="preserve">56:44:0444001:191-56/217/2021-6
24.08.2021 </t>
  </si>
  <si>
    <t>ПБП                    2170-р  20.08.2021</t>
  </si>
  <si>
    <t>56:44:0217001:4199-56/217/2021-7
23.08.2021</t>
  </si>
  <si>
    <t>56:44:0244001:20-56/217/2021-6
23.08.2021</t>
  </si>
  <si>
    <t>56:44:0244001:206-56/217/2021-6
24.08.2021</t>
  </si>
  <si>
    <t>56:44:0405001:22-56/217/2021-6
23.08.2021</t>
  </si>
  <si>
    <t>56:44:0217001:6-56/217/2021-6
24.08.2021</t>
  </si>
  <si>
    <t>ПБП                    2167-р  20.08.2021</t>
  </si>
  <si>
    <t>56:44:0411001:1770-56/217/2021-6
24.08.2021</t>
  </si>
  <si>
    <t xml:space="preserve">56:44:0219005:13-56/217/2021-6
24.08.2021 </t>
  </si>
  <si>
    <t>56:44:0215001:3701-56/217/2021-6
23.08.2021</t>
  </si>
  <si>
    <t>56:44:0413002:793-56/217/2021-6
23.08.2021</t>
  </si>
  <si>
    <t>56:44:0207003:2417-56/217/2021-4
23.08.2021</t>
  </si>
  <si>
    <t>56:44:0244001:20-56/217/2021-6 от 23.08.2021</t>
  </si>
  <si>
    <t>ПБП                             2176-р
20.08.2021</t>
  </si>
  <si>
    <t>56:44:0111003:53-56/217/2021-5
24.08.2021</t>
  </si>
  <si>
    <t>МКУ "Комсервис" города Оренбурга, ИНН: 5609175824</t>
  </si>
  <si>
    <t>ПБП                             2175-р
20.08.2021</t>
  </si>
  <si>
    <t>56:44:0111002:3992-56/217/2021-6
24.08.2021</t>
  </si>
  <si>
    <t>ПБП                 2176-р 24.08.2021</t>
  </si>
  <si>
    <t xml:space="preserve">56:44:0112003:4699-56/217/2021-6
24.08.2021 </t>
  </si>
  <si>
    <t>ПБП                 2178-р 24.08.2021</t>
  </si>
  <si>
    <t>56:44:0111001:2914-56/217/2021-6
23.08.2021</t>
  </si>
  <si>
    <t>ПБП                 2177-р 24.08.2021</t>
  </si>
  <si>
    <t xml:space="preserve">56:44:0314001:3996-56/217/2021-5
23.08.2021 </t>
  </si>
  <si>
    <t>56:44:0125002:534-56/217/2021-6
24.08.2021</t>
  </si>
  <si>
    <t>56:44:0000000:35947-56/217/2021-6
24.08.2021</t>
  </si>
  <si>
    <t>ПБП                 2175-р 24.08.2021</t>
  </si>
  <si>
    <t xml:space="preserve">56:44:0313001:4275-56/217/2021-6
24.08.2021 </t>
  </si>
  <si>
    <t>56:44:0351001:965-56/217/2021-6
24.08.2021</t>
  </si>
  <si>
    <t>56:44:0314001:4015-56/217/2021-7
24.08.2021</t>
  </si>
  <si>
    <t xml:space="preserve">56:44:0314001:4002-56/217/2021-6
24.08.2021 </t>
  </si>
  <si>
    <t>56:44:0314001:4053-56/217/2021-6
24.08.2021</t>
  </si>
  <si>
    <t xml:space="preserve">56:44:0329004:1180-56/217/2021-6
24.08.2021 </t>
  </si>
  <si>
    <t>ПБП                      2177-р 20.08.2021</t>
  </si>
  <si>
    <t xml:space="preserve">56:44:0314001:4027-56/217/2021-6
24.08.2021 </t>
  </si>
  <si>
    <t>ПБП                      2175-р 20.08.2021</t>
  </si>
  <si>
    <t>56:44:0351002:219-56/217/2021-6
23.08.2021</t>
  </si>
  <si>
    <t>56:44:0305004:6081-56/217/2021-6
23.08.2021</t>
  </si>
  <si>
    <t>ПБП                      2178-р 20.08.2021</t>
  </si>
  <si>
    <t>56:44:0111001:3002-56/217/2021-5
23.08.2021</t>
  </si>
  <si>
    <t>56:44:0126001:26-56/217/2021-6
24.08.2021</t>
  </si>
  <si>
    <t xml:space="preserve">56:44:0126002:84-56/217/2021-7
24.08.2021 </t>
  </si>
  <si>
    <t>ПБП                      2176-р 20.08.2021</t>
  </si>
  <si>
    <t>56:44:0109001:7857-56/217/2021-6
23.08.2021</t>
  </si>
  <si>
    <t>56:44:0338001:1451-56/217/2021-6
24.08.2021</t>
  </si>
  <si>
    <t>56:44:0352010:501-56/217/2021-6
24.08.2021</t>
  </si>
  <si>
    <t>56:44:0351003:34-56/217/2021-5
24.08.2021</t>
  </si>
  <si>
    <t>56:44:0317003:45-56/217/2021-6
24.08.2021</t>
  </si>
  <si>
    <t>город Оренбург, улица Караваева Роща</t>
  </si>
  <si>
    <t>56:44:0309002:229</t>
  </si>
  <si>
    <t>коммунальное обслуживание, размещение котельной</t>
  </si>
  <si>
    <t>56:44:0309002:229-56/217/2021-1
18.08.2021</t>
  </si>
  <si>
    <t>город Оренбург, улица Караваева Роща, земельный участок расположен в юго-западной части кадастрового квартала 56:44:0309002</t>
  </si>
  <si>
    <t>56:44:0000000:39143</t>
  </si>
  <si>
    <t xml:space="preserve">56:44:0000000:39143-56/217/2021-1
18.08.2021 </t>
  </si>
  <si>
    <t>56:44:0120003:2255-56/217/2021-6
24.08.2021</t>
  </si>
  <si>
    <t>МДОАУ "Детский сад №20", ИНН: 5610069940</t>
  </si>
  <si>
    <t>ПБП                  2175-р
20.08.2021</t>
  </si>
  <si>
    <t>ПБП                    2175-р  20.08.2021</t>
  </si>
  <si>
    <t>ПБП                    2176-р  20.08.2021</t>
  </si>
  <si>
    <t>ПБП                  2178-р
20.08.2021</t>
  </si>
  <si>
    <t>ПБП                  2176-р
20.08.2021</t>
  </si>
  <si>
    <t xml:space="preserve">56:44:0114002:4353-56/217/2021-7
24.08.2021 </t>
  </si>
  <si>
    <t>56:44:0115001:2502-56/217/2021-6
23.08.2021</t>
  </si>
  <si>
    <t>ПБП                  2177-р
20.08.2021</t>
  </si>
  <si>
    <t>56:44:0000000:38043-56/217/2021-6
24.08.2021</t>
  </si>
  <si>
    <t>56:44:0120003:701-56/217/2021-6
24.08.2021</t>
  </si>
  <si>
    <t>56:44:0128002:489-56/217/2021-6
23.08.2021</t>
  </si>
  <si>
    <t>56:44:0115002:1203-56/217/2021-6
23.08.2021</t>
  </si>
  <si>
    <t>56:44:0115002:1204-56/217/2021-6
23.08.2021</t>
  </si>
  <si>
    <t xml:space="preserve">56:44:0312007:113-56/217/2021-6
23.08.2021 </t>
  </si>
  <si>
    <t>56:44:0126002:3984-56/217/2021-6
23.08.2021</t>
  </si>
  <si>
    <t xml:space="preserve">56:44:0314001:4007-56/217/2021-6
24.08.2021 </t>
  </si>
  <si>
    <t>56:44:0314001:4007-56/217/2021-6
24.08.2021</t>
  </si>
  <si>
    <t>город Оренбург, садоводческое некоммерческое товарищество "ПО Мир" (ранее с/т "Родина"), земельный участок №6</t>
  </si>
  <si>
    <t>56:44:0241001:9107</t>
  </si>
  <si>
    <t>56:44:0241001:9107-56/217/2021-2                     19.08.2021</t>
  </si>
  <si>
    <t>город Оренбург, проспект Победы</t>
  </si>
  <si>
    <t>56:44:0124001:7275</t>
  </si>
  <si>
    <t>Земельные участки (территории) общего пользования</t>
  </si>
  <si>
    <t>56:44:0124001:7275-56/217/2021-5
31.08.2021</t>
  </si>
  <si>
    <t>56:44:0124001:7289</t>
  </si>
  <si>
    <t>56:44:0124001:7289-56/217/2021-5
31.08.2021</t>
  </si>
  <si>
    <t>56:44:0124001:7298</t>
  </si>
  <si>
    <t>Для объектов общественно-делового значения</t>
  </si>
  <si>
    <t>56:44:0124001:7298-56/217/2021-5
01.09.2021</t>
  </si>
  <si>
    <t>56:44:0124001:7299</t>
  </si>
  <si>
    <t>56:44:0124001:7299-56/217/2021-5
31.08.2021</t>
  </si>
  <si>
    <t>56:44:0124001:7303</t>
  </si>
  <si>
    <t>56:44:0124001:7303-56/217/2021-5
31.08.2021</t>
  </si>
  <si>
    <t>56:44:0124001:7307</t>
  </si>
  <si>
    <t xml:space="preserve">56:44:0124001:7307-56/217/2021-5
31.08.2021 </t>
  </si>
  <si>
    <t>56:44:0124001:7279</t>
  </si>
  <si>
    <t>56:44:0124001:7279-56/217/2021-5
02.09.2021</t>
  </si>
  <si>
    <t>56:44:0124001:7308</t>
  </si>
  <si>
    <t>56:44:0124001:7308-56/217/2021-5
01.09.2021</t>
  </si>
  <si>
    <t xml:space="preserve"> город Оренбург, улица
Амурская, земельный участок расположен в юго-восточной части кадастрового квартала 56:44:0257001</t>
  </si>
  <si>
    <t>56:44:0257001:353</t>
  </si>
  <si>
    <t xml:space="preserve">56:44:0257001:353-56/217/2021-2
03.09.2021 </t>
  </si>
  <si>
    <t>город Оренбург, улица Пролетарская, земельный участок расположен в восточной части кадастрового квартала 56:44:0313001</t>
  </si>
  <si>
    <t>56:44:0313001:4325</t>
  </si>
  <si>
    <t>размещение сквера</t>
  </si>
  <si>
    <t>56:44:0313001:4325-56/217/2021-2
06.09.2021</t>
  </si>
  <si>
    <t>МКУ "Комсервис", ИНН: 5609175824</t>
  </si>
  <si>
    <t>ПБП                           2260-р
27.08.2021</t>
  </si>
  <si>
    <t>56:44:0313001:4325-56/217/2021-1
02.09.2021</t>
  </si>
  <si>
    <t>56:44:0257001:352</t>
  </si>
  <si>
    <t>дошкольное, начальное        и среднее общее образование</t>
  </si>
  <si>
    <t>56:44:0257001:352-56/217/2021-2
07.09.2021</t>
  </si>
  <si>
    <t xml:space="preserve"> город Оренбург, село Краснохолм. Земельный участок расположен в северной части
кадастрового квартала 56:44:1012002</t>
  </si>
  <si>
    <t>56:44:1012002:8</t>
  </si>
  <si>
    <t xml:space="preserve"> для строительства свалки твердых бытовых отходов</t>
  </si>
  <si>
    <t xml:space="preserve">56:44:1012002:8-56/217/2021-2
07.09.2021 </t>
  </si>
  <si>
    <t>Администрация села Краснохолм</t>
  </si>
  <si>
    <t>ПБП                                1777-р
19.07.2021</t>
  </si>
  <si>
    <t>56:44:1012002:8-56/217/2021-1
05.08.2021</t>
  </si>
  <si>
    <t>56:44:0257002:370</t>
  </si>
  <si>
    <t>для строительства школы исскуств</t>
  </si>
  <si>
    <t xml:space="preserve"> г Оренбург, ул Липовая, земельный участок расположен в центральной части кадастрового квартала 56:44:0115003</t>
  </si>
  <si>
    <t>56:44:0115003:3218</t>
  </si>
  <si>
    <t xml:space="preserve">56:44:0115003:3218-56/217/2021-2
10.09.2021 </t>
  </si>
  <si>
    <t xml:space="preserve">56:44:0115003:3218-56/217/2021-1
06.09.2021 </t>
  </si>
  <si>
    <t>город Оренбург, проезд Северный/ улица Транспортная, земельный участок расположен в восточной части кадастрового квартала 56:44:0123001</t>
  </si>
  <si>
    <t>56:44:0123001:30</t>
  </si>
  <si>
    <t>56:44:0123001:30-56/217/2021-6
13.09.2021</t>
  </si>
  <si>
    <t xml:space="preserve"> Оренбург город, улица Березка, земельный участок расположен в центральной части кадастрового квартала 56:44:0123001</t>
  </si>
  <si>
    <t>56:44:0123001:32</t>
  </si>
  <si>
    <t>56:44:0123001:32-56/217/2021-5
13.09.2021</t>
  </si>
  <si>
    <t>г Оренбург, ул Березка, земельный участок расположен в северо-западной части кадастрового квартала 56:44:0202004</t>
  </si>
  <si>
    <t>56:44:0202004:419</t>
  </si>
  <si>
    <t xml:space="preserve">56:44:0202004:419-56/217/2021-5
13.09.2021 </t>
  </si>
  <si>
    <t xml:space="preserve"> г. Оренбург, ул. Березка, земельный участок расположен в центральной части кадастрового квартала 56:44:0000000</t>
  </si>
  <si>
    <t>56:44:0000000:38326</t>
  </si>
  <si>
    <t>56:44:0000000:38326-56/217/2021-5
13.09.2021</t>
  </si>
  <si>
    <t>город Оренбург, улица Каширина, на земельном участке расположен двухэтажный жилой дом № 15</t>
  </si>
  <si>
    <t>56:44:0231011:344</t>
  </si>
  <si>
    <t>56:44:0231011:344-56/217/2021-1
17.09.2021</t>
  </si>
  <si>
    <t>город Оренбург, улица Цвиллинга/улица Малышевская, на земельном участке расположен одноэтажный жилой дом № 32/2</t>
  </si>
  <si>
    <t>56:44:0445006:164</t>
  </si>
  <si>
    <t xml:space="preserve">размещение одноэтажного жилого дома литер Б </t>
  </si>
  <si>
    <t>56:44:0445006:164-56/217/2021-1
21.09.2021</t>
  </si>
  <si>
    <t>город Оренбург городской округ, поселок Каргала, улица Максима Горького, земельный участок № 35/1</t>
  </si>
  <si>
    <t>56:44:0601001:2200</t>
  </si>
  <si>
    <t>56:44:0601001:2200-56/217/2021-1
12.10.2021</t>
  </si>
  <si>
    <t xml:space="preserve"> город Оренбург, микрорайон "поселок Ростоши", улица Раздольная, земельный участок расположен в юго-западной части кадастрового квартала 56:44:0201021</t>
  </si>
  <si>
    <t>56:44:0201021:4343</t>
  </si>
  <si>
    <t>обеспечение спортивно-зрелищных мероприятий, оборудованные площадки для занятия спортом</t>
  </si>
  <si>
    <t>56:44:0201021:4343-56/217/2021-2
13.10.2021</t>
  </si>
  <si>
    <t>город Оренбург, земельный участок расположен в кадастровом квартале 56:44:0239001</t>
  </si>
  <si>
    <t>56:44:0239001:20925</t>
  </si>
  <si>
    <t xml:space="preserve">56:44:0239001:20925-56/217/2021-2
14.10.2021 </t>
  </si>
  <si>
    <t>коммунальное обслуживание, магазины (ЦТП № 20)</t>
  </si>
  <si>
    <t>ЦТП № 98+сауна</t>
  </si>
  <si>
    <t>город Оренбург, земельный участок расположен в северо-восточной части кадастрового квартала 56:44:0239001</t>
  </si>
  <si>
    <t>56:44:0239001:20894</t>
  </si>
  <si>
    <t>56:44:0239001:20894-56/217/2021-2
15.10.2021</t>
  </si>
  <si>
    <t>56:44:0239001:20893</t>
  </si>
  <si>
    <t>56:44:0239001:20893-56/217/2021-2
28.10.2021</t>
  </si>
  <si>
    <t>город Оренбург городской округ, поселок Самородово, земельный участок расположен в центральной части кадастрового квартала 56:44:0702001</t>
  </si>
  <si>
    <t>56:44:0702001:279</t>
  </si>
  <si>
    <t>специальная деятельность</t>
  </si>
  <si>
    <t>56:44:0702001:279-56/217/2021-2
09.11.2021</t>
  </si>
  <si>
    <t>ПБП                                 745-р
30.03.2021</t>
  </si>
  <si>
    <t>56:44:0702001:279-56/217/2021-1 29.10.2021</t>
  </si>
  <si>
    <t>56:44:0702001:280</t>
  </si>
  <si>
    <t>56:44:0702001:280-56/217/2021-2
09.11.2021</t>
  </si>
  <si>
    <t>ПБП                                990-р
23.04.2021</t>
  </si>
  <si>
    <t xml:space="preserve">56:44:0702001:280-56/217/2021-1
01.11.2021 </t>
  </si>
  <si>
    <t>13.12.2017               56:44:0455004:30-56/001/2018-15</t>
  </si>
  <si>
    <t>город Оренбург, улица Зиминская</t>
  </si>
  <si>
    <t>56:44:0000000:39192</t>
  </si>
  <si>
    <t>56:44:0000000:39192-56/217/2021-2
12.11.2021</t>
  </si>
  <si>
    <t>56:44:0124001:4075</t>
  </si>
  <si>
    <t>56:44:0124001:4075-56/217/2021-7
16.11.2021</t>
  </si>
  <si>
    <t>56:44:0124001:4354</t>
  </si>
  <si>
    <t>Код 2.5 - среднеэтажная жилая застройка</t>
  </si>
  <si>
    <t>56:44:0124001:4354-56/217/2021-7
16.11.2021</t>
  </si>
  <si>
    <t>город Оренбург, улица Октябрьская, земельный участок расположен в центральной части кадастрового квартала 56:44:0413002</t>
  </si>
  <si>
    <t>56:44:0413002:1365</t>
  </si>
  <si>
    <t xml:space="preserve">благоустройство территории </t>
  </si>
  <si>
    <t>56:44:0413002:1365-56/217/2021-1
18.11.2021</t>
  </si>
  <si>
    <t>ПБП                        1175-р
19.05.2021</t>
  </si>
  <si>
    <t xml:space="preserve">56:44:0236010:3-56/217/2021-1
18.11.2021 </t>
  </si>
  <si>
    <t>ЗУ общего пользования</t>
  </si>
  <si>
    <t xml:space="preserve">ПБП                        № 1174-р 19.05.2021 </t>
  </si>
  <si>
    <t>56:44:0236010:338-56/217/2021-2
19.11.2021</t>
  </si>
  <si>
    <t>Оренбургская область, земельный участок расположен в кадастровом квартале
56:44:0238001</t>
  </si>
  <si>
    <t>56:44:0238001:9401</t>
  </si>
  <si>
    <t>56:44:0238001:9401-56/217/2021-1
30.11.2021</t>
  </si>
  <si>
    <t>г. Оренбург, ул. Химическая. На земельном участке расположено двухэтажное здание с
подвалом литер АА1А2, № 18</t>
  </si>
  <si>
    <t>56:44:0317005:207</t>
  </si>
  <si>
    <t>для размещения объектов образования</t>
  </si>
  <si>
    <t>56:44:0317005:207-56/217/2021-1
06.12.2021</t>
  </si>
  <si>
    <t>город Оренбург, земельный участок расположен в северо-западной части кадастрового квартала 56:44:0239001</t>
  </si>
  <si>
    <t>56:44:0239001:21063</t>
  </si>
  <si>
    <t>56:44:0239001:21063-56/217/2021-2
09.12.2021</t>
  </si>
  <si>
    <t>г. Оренбург, земельный участок расположен в центральной части кадастрового квартала 56:44:0000000. На земельном участке расположено сооружение дорожного транспорта - автомобильная дорога с кадастровым номером 56:44:0000000:33425</t>
  </si>
  <si>
    <t>56:44:0000000:39233</t>
  </si>
  <si>
    <t>56:44:0000000:39233-56/217/2021-1
06.12.2021</t>
  </si>
  <si>
    <t xml:space="preserve"> ЦТП-97</t>
  </si>
  <si>
    <t>город Оренбург городской округ, город Оренбург, земельный участок расположен в северной части кадастрового квартала 56:44:0238001</t>
  </si>
  <si>
    <t>56:44:0238001:9410</t>
  </si>
  <si>
    <t>56:44:0238001:9410-56/217/2021-1
10.12.2021</t>
  </si>
  <si>
    <t>деловое управление    (Ветхий ЖД)</t>
  </si>
  <si>
    <t>г. Оренбург, земельный участок расположен в северовосточной части кадастрового квартала 56:44:0124001</t>
  </si>
  <si>
    <t>56:44:0124001:6015</t>
  </si>
  <si>
    <t>размещение автомобильных дорог</t>
  </si>
  <si>
    <t xml:space="preserve">56:44:0124001:6015-56/217/2021-3
10.12.2021 </t>
  </si>
  <si>
    <t>город Оренбург, земельный участок расположен в северной части кадастрового квартала 56:44:0238001</t>
  </si>
  <si>
    <t>56:44:0238001:9411</t>
  </si>
  <si>
    <t>среднеэтажная,  многоэтажная жилая застройка</t>
  </si>
  <si>
    <t>56:44:0238001:9411-56/217/2021-1
14.12.2021</t>
  </si>
  <si>
    <t xml:space="preserve"> г. Оренбург, земельный участок расположен в северозападной части кадастрового квартала 56:44:0239001</t>
  </si>
  <si>
    <t>56:44:0239001:21087</t>
  </si>
  <si>
    <t>улично-дорожная сеть - Дублер ул. Чкалова 2 этап</t>
  </si>
  <si>
    <t xml:space="preserve">56:44:0239001:21087-56/217/2021-1
03.12.2021 </t>
  </si>
  <si>
    <t>56:44:0124001:6011</t>
  </si>
  <si>
    <t>56:44:0124001:6011-56/217/2021-3
15.12.2021</t>
  </si>
  <si>
    <t>56:44:0124001:6017</t>
  </si>
  <si>
    <t>56:44:0124001:6017-56/217/2021-3
14.12.2021</t>
  </si>
  <si>
    <t>город Оренбург, улица 9 Января</t>
  </si>
  <si>
    <t>56:44:0000000:39231</t>
  </si>
  <si>
    <t>56:44:0000000:39231-56/217/2021-1
14.12.2021</t>
  </si>
  <si>
    <t>город Оренбург, переулок Дмитриевский</t>
  </si>
  <si>
    <t>56:44:0000000:39229</t>
  </si>
  <si>
    <t>56:44:0000000:39229-56/217/2021-2
14.12.2021</t>
  </si>
  <si>
    <t>город Оренбург, проспект Гагарина, земельный участок расположен в юго-западной части кадастрового квартала 56:44:0210002</t>
  </si>
  <si>
    <t>56:44:0210002:1115</t>
  </si>
  <si>
    <t xml:space="preserve">56:44:0210002:1115-56/217/2021-1
16.12.2021 </t>
  </si>
  <si>
    <t xml:space="preserve"> город Оренбург, ул. Студенческая, на земельном участке расположено здание котельной</t>
  </si>
  <si>
    <t>56:44:0221004:462</t>
  </si>
  <si>
    <t>56:44:0221004:462-56/217/2021-1
16.12.2021</t>
  </si>
  <si>
    <t>МБУ "Дом культуры "Радуга", ИНН: 5610142929</t>
  </si>
  <si>
    <t>56:44:0240007:85-56/217/2021-1
15.12.2021</t>
  </si>
  <si>
    <t xml:space="preserve">ПБП                       3128-р
23.11.2021        </t>
  </si>
  <si>
    <t>город Оренбург, улица Донгузская, земельный участок расположен в центральной части кадастрового квартала 56:44:0263001</t>
  </si>
  <si>
    <t>56:44:0263001:226</t>
  </si>
  <si>
    <t>56:44:0263001:226-56/217/2021-2
21.12.2021</t>
  </si>
  <si>
    <t>город Оренбург, улица Цвиллинга/улица Рыбаковская, на земельном участке расположены жилые дома, № 7/26</t>
  </si>
  <si>
    <t>56:44:0353006:116</t>
  </si>
  <si>
    <t>56:44:0353006:116-56/217/2021-1
23.12.2021</t>
  </si>
  <si>
    <t xml:space="preserve"> город Оренбург, улица Автодромная, на земельном участке расположено сооружение дорожного транспорта - автомобильная дорога с кадастровым номером 56:44:0000000:38129</t>
  </si>
  <si>
    <t>56:44:0000000:39245</t>
  </si>
  <si>
    <t>56:44:0000000:39245-56/217/2021-1
23.12.2021</t>
  </si>
  <si>
    <t xml:space="preserve">56:44:0121001:152-56/217/2021-10
21.06.2021 </t>
  </si>
  <si>
    <t>город Оренбург, улица Родимцева, на земельном участке расположен объект коммунального обслуживания № 9/1</t>
  </si>
  <si>
    <t>56:44:0111003:3716</t>
  </si>
  <si>
    <t>56:44:0111003:3716-56/217/2021-1
27.12.2021</t>
  </si>
  <si>
    <t>город Оренбург, улица Беляевская, на земельном участке расположены объекты коммунального обслуживания, № 59/3</t>
  </si>
  <si>
    <t>56:44:0258011:302</t>
  </si>
  <si>
    <t>56:44:0258011:302-56/217/2021-1
27.12.2021</t>
  </si>
  <si>
    <t xml:space="preserve"> город Оренбург, улица Юных Ленинцев, на
земельном участке расположен объект коммунального обслуживания ЦТП-13 № 7/1</t>
  </si>
  <si>
    <t>56:44:0111002:4476</t>
  </si>
  <si>
    <t>ЦТП-13</t>
  </si>
  <si>
    <t>56:44:0111002:4476-56/217/2021-1
28.12.2021</t>
  </si>
  <si>
    <t>город Оренбург, улица Центральная, земельный участок расположен в северной части кадастрового квартала 56:44:0257002</t>
  </si>
  <si>
    <t>56:44:0257002:370-56/217/2021-5     09.09.2021</t>
  </si>
  <si>
    <t>город Оренбург, улица Летная</t>
  </si>
  <si>
    <t>56:44:0000000:39209</t>
  </si>
  <si>
    <t>56:44:0000000:39209-56/217/2021-2
28.12.2021</t>
  </si>
  <si>
    <t>город Оренбург, улица Кавалерийская</t>
  </si>
  <si>
    <t>56:44:0000000:39247</t>
  </si>
  <si>
    <t xml:space="preserve">56:44:0000000:39247-56/217/2021-1
29.12.2021 </t>
  </si>
  <si>
    <t xml:space="preserve">город Оренбург, улица Локомотивная
</t>
  </si>
  <si>
    <t>56:44:0000000:39251</t>
  </si>
  <si>
    <t>56:44:0000000:39251-56/217/2021-1
29.12.2021</t>
  </si>
  <si>
    <t>город Оренбург, улица Степана Разина</t>
  </si>
  <si>
    <t>56:44:0238001:9413</t>
  </si>
  <si>
    <t>город Оренбург, переулок Гринбергский</t>
  </si>
  <si>
    <t>56:44:0000000:39249</t>
  </si>
  <si>
    <t>56:44:0000000:39249-56/217/2022-1
10.01.2022</t>
  </si>
  <si>
    <t>город Оренбург, улица Дубицкого, на земельном участке расположен объект коммунального обслуживания</t>
  </si>
  <si>
    <t>56:44:0345005:467</t>
  </si>
  <si>
    <t>56:44:0345005:467-56/217/2022-1
12.01.2022</t>
  </si>
  <si>
    <t>деловое управление, магазины</t>
  </si>
  <si>
    <t xml:space="preserve">56:44:0238001:9413-56/217/2022-1
10.01.2022 </t>
  </si>
  <si>
    <t>56:44:0230010:375</t>
  </si>
  <si>
    <t>56:44:0230010:375-56/217/2022-1
14.01.2022</t>
  </si>
  <si>
    <t>Российская Федерация, на земельном участке расположен объект коммунального обслуживания котельная №16 (Гугучкинский, 16)</t>
  </si>
  <si>
    <t xml:space="preserve"> город Оренбург, улица Ижевская</t>
  </si>
  <si>
    <t>56:44:0000000:39256</t>
  </si>
  <si>
    <t>56:44:0000000:39256-56/217/2022-1
14.01.2022</t>
  </si>
  <si>
    <t>56:44:1102001:302</t>
  </si>
  <si>
    <t xml:space="preserve">сельскохозяйственное использование </t>
  </si>
  <si>
    <t xml:space="preserve">56:44:1102001:302-56/217/2022-2
18.01.2022 </t>
  </si>
  <si>
    <t>Администрация села Городище Ленинского района города Оренбурга</t>
  </si>
  <si>
    <t>ПБП 2983-р 11.11.2021</t>
  </si>
  <si>
    <t xml:space="preserve">56:44:1102001:302-56/217/2021-1
23.12.2021 </t>
  </si>
  <si>
    <t>56:44:0000000:39265</t>
  </si>
  <si>
    <t>56:44:0000000:39265-56/217/2022-1
24.01.2022</t>
  </si>
  <si>
    <t>город Оренбург, переулок Госпитальный</t>
  </si>
  <si>
    <t>56:44:0000000:39263</t>
  </si>
  <si>
    <t>56:44:0000000:39263-56/217/2022-1
24.01.2022</t>
  </si>
  <si>
    <t xml:space="preserve"> город Оренбург, проспект Дзержинского, земельный участок № 11/1</t>
  </si>
  <si>
    <t>56:44:0121002:3747</t>
  </si>
  <si>
    <t>56:44:0121002:3747-56/217/2022-1
25.01.2022</t>
  </si>
  <si>
    <t>Администрация с.Городище  ИНН: 5610036617</t>
  </si>
  <si>
    <t>ПБП  2202-р
24.08.2021</t>
  </si>
  <si>
    <t>56:44:1101001:3958-56/217/2022-2
17.01.2022</t>
  </si>
  <si>
    <t>МАУДО  СДТТ, ИНН: 5611014246</t>
  </si>
  <si>
    <t>МАУДО "Станция детского технического творчества " г.Оренбурга, ИНН: 5612014714</t>
  </si>
  <si>
    <t>ПБП 978-р
22.04.2021</t>
  </si>
  <si>
    <t>56:44:0238001:5957-56/217/2022-4
17.01.2022</t>
  </si>
  <si>
    <t>56:44:0238001:9407</t>
  </si>
  <si>
    <t>56:44:0238001:9407-56/217/2021-1
06.12.2021</t>
  </si>
  <si>
    <t xml:space="preserve"> г Оренбург, земельный участок расположен в  кадастровом квартале 56:44:0238001 (дублер ул.Чкалова-1 этап)</t>
  </si>
  <si>
    <t>МКП "ОПП", ИНН: 5609074632</t>
  </si>
  <si>
    <t>ПБП  2394-р
09.09.2021</t>
  </si>
  <si>
    <t>56:44:0127001:888-56/217/2022-12
28.01.2022</t>
  </si>
  <si>
    <t>№ 8 к.н. 56:44:0245002:767</t>
  </si>
  <si>
    <t>№20 к.н. 56:44:0245002:779</t>
  </si>
  <si>
    <t>Коммунальное обслуживание - Котельная</t>
  </si>
  <si>
    <t xml:space="preserve"> город Оренбург, улица 31 Линия</t>
  </si>
  <si>
    <t>56:44:0000000:39274</t>
  </si>
  <si>
    <t xml:space="preserve">56:44:0000000:39274-56/217/2022-1
04.02.2022 </t>
  </si>
  <si>
    <t>56:44:0127001:889-56/217/2022-9
01.02.2022</t>
  </si>
  <si>
    <t>г Оренбург, ул Монтажников, уч 28</t>
  </si>
  <si>
    <t>56:44:0127001:2140</t>
  </si>
  <si>
    <t>56:44:0127001:2140-56/217/2022-1
07.02.2022</t>
  </si>
  <si>
    <t xml:space="preserve">г. Оренбург, земельный участок расположен в северной части кадастрового квартала 56:44:0239001 </t>
  </si>
  <si>
    <t>56:44:0239001:19856</t>
  </si>
  <si>
    <t>жилые дома многоквартирные от 5-ти этажей без ограничения верхнего предела этажности</t>
  </si>
  <si>
    <t>56:44:0239001:19856-56/217/2021-3
12.01.2021</t>
  </si>
  <si>
    <t>Для индивидуального жилищного строительства</t>
  </si>
  <si>
    <t xml:space="preserve"> город Оренбург, поселок Пруды, земельный участок расположен в северной части кадастрового квартала 56:44:0802001</t>
  </si>
  <si>
    <t>56:44:0802001:721</t>
  </si>
  <si>
    <t xml:space="preserve">предоставление коммунальных услуг </t>
  </si>
  <si>
    <t>56:44:0802001:721-56/217/2022-2
08.02.2022</t>
  </si>
  <si>
    <t>56:44:0219009:81-56/217/2022-6
08.02.2022</t>
  </si>
  <si>
    <t>ПБП                    181-р
26.01.2022</t>
  </si>
  <si>
    <t>город Оренбург, улица Просторная</t>
  </si>
  <si>
    <t>56:44:0000000:39177</t>
  </si>
  <si>
    <t>56:44:0000000:39177-56/217/2022-1
09.02.2022</t>
  </si>
  <si>
    <t>город Оренбург, улица Львовская</t>
  </si>
  <si>
    <t>56:44:0000000:39276</t>
  </si>
  <si>
    <t>56:44:0000000:39276-56/217/2022-1
09.02.2022</t>
  </si>
  <si>
    <t>город Оренбург, улица Геннадия Донковцева, земельный участок № 5/1</t>
  </si>
  <si>
    <t>56:44:0239001:21136</t>
  </si>
  <si>
    <t>56:44:0239001:21136-56/217/2022-1
09.02.2022</t>
  </si>
  <si>
    <t>г. Оренбург, ул. Сухарева, земельный участок № 90</t>
  </si>
  <si>
    <t xml:space="preserve"> г. Оренбург, ул. Космическая, №7</t>
  </si>
  <si>
    <t>56:44:0121002:6</t>
  </si>
  <si>
    <t>56:44:0121002:6-56/217/2022-1
16.02.2022</t>
  </si>
  <si>
    <t>МКЖД- ОДС пропорциональна размеру общей площади помещения с кадастровым номером 56:44:0121002:3216</t>
  </si>
  <si>
    <t>Коммунальное обслуживание - ЦТП-4</t>
  </si>
  <si>
    <t>ПБП 253-р
02.02.2022</t>
  </si>
  <si>
    <t>56:44:0437009:65-56/217/2022-2
от 17.02.2022</t>
  </si>
  <si>
    <t>МОАУ "СОШ № 89", ИНН: 5610243860</t>
  </si>
  <si>
    <t>ПБП  373-p
14.02.2022</t>
  </si>
  <si>
    <t xml:space="preserve">56:44:0202001:2915-56/217/2022-8
18.02.2022 </t>
  </si>
  <si>
    <t>Улично-дорожная сеть</t>
  </si>
  <si>
    <t>г Оренбург, земельный участок расположен в кадастровом квартале 56:44:0238001</t>
  </si>
  <si>
    <t>56:44:0238001:9605</t>
  </si>
  <si>
    <t>56:44:0238001:9605-56/217/2022-1
28.02.2022</t>
  </si>
  <si>
    <t>город Оренбург, улица Фронтовиков, земельный участок расположен в северо-западной части кадастрового квартала 56:44:0202004</t>
  </si>
  <si>
    <t>56:44:0202004:646</t>
  </si>
  <si>
    <t xml:space="preserve">дошкольное, начальное и среднее общее образование </t>
  </si>
  <si>
    <t>56:44:0202004:646-56/217/2022-2
28.02.2022</t>
  </si>
  <si>
    <t>ОДС, пом.1</t>
  </si>
  <si>
    <t>ОДС, пропорциональна размеру общей площади помещения с кадастровым номером 56:44:0121002:2501</t>
  </si>
  <si>
    <t>ОДС, пом.2</t>
  </si>
  <si>
    <t>56:44:0121002:6-56/217/2022-2
03.03.2022</t>
  </si>
  <si>
    <t>город Оренбург, улица Пролетарская, земельный участок расположен в западной части кадастрового квартала 56:44:0314001</t>
  </si>
  <si>
    <t>56:44:0314001:6462</t>
  </si>
  <si>
    <t>спорт</t>
  </si>
  <si>
    <t xml:space="preserve">56:44:0314001:6462-56/217/2022-1
04.03.2022 </t>
  </si>
  <si>
    <t>г. Оренбург, ул. Богдана Хмельницкого; на земельном участке расположен многоквартирный жилой дом №1а</t>
  </si>
  <si>
    <t>56:44:0221001:87</t>
  </si>
  <si>
    <t>МКЖД-пропорциональна  площади пом.с кад.ном. 56:44:0221001:973</t>
  </si>
  <si>
    <t xml:space="preserve">56:44:0221001:87-56/217/2022-1
05.03.2022 </t>
  </si>
  <si>
    <t>город Оренбург, на земельном участке расположено сооружение дорожного транспорта - дорога к дачному массиву поселка Ростоши</t>
  </si>
  <si>
    <t>56:44:0000000:39300</t>
  </si>
  <si>
    <t xml:space="preserve">56:44:0000000:39300-56/217/2022-1
04.03.2022 </t>
  </si>
  <si>
    <t>ПБП                          469-р
24.02.2022</t>
  </si>
  <si>
    <t>56:44:0000000:38326-56/217/2022-6
03.03.2022</t>
  </si>
  <si>
    <t>56:44:0202004:419-56/217/2022-6
03.03.2022</t>
  </si>
  <si>
    <t>город Оренбург</t>
  </si>
  <si>
    <t>56:44:0124001:5989</t>
  </si>
  <si>
    <t>56:44:0124001:5989-56/217/2022-3                24.02.2022</t>
  </si>
  <si>
    <t>56:44:0124001:5991</t>
  </si>
  <si>
    <t>56:44:0124001:5991-56/217/2022-3                24.02.2022</t>
  </si>
  <si>
    <t>г. Оренбург, ул. Шевченко</t>
  </si>
  <si>
    <t>56:44:0124001:6007</t>
  </si>
  <si>
    <t>56:44:0124001:6007-56/217/2022-3                24.02.2022</t>
  </si>
  <si>
    <t>56:44:0124001:6009</t>
  </si>
  <si>
    <t>56:44:0124001:6009-56/217/2022-3                24.02.2022</t>
  </si>
  <si>
    <t>56:44:0124001:6013</t>
  </si>
  <si>
    <t>56:44:0124001:6013-56/217/2022-3                24.02.2022</t>
  </si>
  <si>
    <t>город Оренбург городской округ, город Оренбург, земельный участок расположен в южной части кадастрового квартала 56:00:0000000</t>
  </si>
  <si>
    <t>56:00:0000000:31841</t>
  </si>
  <si>
    <t>56:00:0000000:31841-56/217/2022-2
11.03.2022</t>
  </si>
  <si>
    <t>Администрация Южного округа города Оренбурга</t>
  </si>
  <si>
    <t>ПБП 503-р
01.03.2022</t>
  </si>
  <si>
    <t>56:00:0000000:31841-56/217/2022-1
05.03.2022</t>
  </si>
  <si>
    <t>56:44:0000000:39264</t>
  </si>
  <si>
    <t xml:space="preserve">56:44:0000000:39264-56/217/2022-2
11.03.2022 </t>
  </si>
  <si>
    <t>МАУ ДО "Центр внешкольной
работы "Подросток", ИНН: 5611005185</t>
  </si>
  <si>
    <t>ПБП 372-p
14.02.2022</t>
  </si>
  <si>
    <t>56:44:0334001:26-56/217/2022-1
01.03.2022</t>
  </si>
  <si>
    <t>город Оренбург, улица Котова, земельный участок № 46</t>
  </si>
  <si>
    <t>56:44:0334001:26</t>
  </si>
  <si>
    <t>общественное питани</t>
  </si>
  <si>
    <t>56:44:0334001:26-56/217/2022-2
11.03.2022</t>
  </si>
  <si>
    <t>Администрация поселка Самородово Промышленного района города Оренбурга, ИНН: 5611017582</t>
  </si>
  <si>
    <t>Оренбург город, улица Цвиллинга, земельный участок № 63</t>
  </si>
  <si>
    <t>56:44:0346002:149</t>
  </si>
  <si>
    <t>56:44:0346002:149-56/217/2022-1
18.03.2022</t>
  </si>
  <si>
    <t>город Оренбург, поселок Самородово, улица Культурная, земельный участок расположен в центральной части кадастрового квартала 56:44:0701001</t>
  </si>
  <si>
    <t>56:44:0701001:2687</t>
  </si>
  <si>
    <t>56:44:0701001:2687-56/217/2022-2
21.03.2022</t>
  </si>
  <si>
    <t>Администрация пос.Самородово Промышленного района г.Оренбурга, ИНН: 5611017582</t>
  </si>
  <si>
    <t>ПБП 2000-р 29.09.2020</t>
  </si>
  <si>
    <t xml:space="preserve">56:44:0701001:2687-56/217/2021-1
01.11.2021 </t>
  </si>
  <si>
    <t>56:44:0701001:2686</t>
  </si>
  <si>
    <t>56:44:0103001:1958</t>
  </si>
  <si>
    <t>размещение кладбища/ритуальная деятельность</t>
  </si>
  <si>
    <t>56:44:0103001:1958-56/217/2022-1
23.03.2022</t>
  </si>
  <si>
    <t>г Оренбург, п Самородово, ул Школьная, земельный участок расположен в западной части кадастрового квартала 56:44:0701001</t>
  </si>
  <si>
    <t>56:44:0701001:2686-56/217/2022-2
24.03.2022</t>
  </si>
  <si>
    <t>56:44:0701001:2686-56/217/2021-1
03.11.2021</t>
  </si>
  <si>
    <t xml:space="preserve">Спорт </t>
  </si>
  <si>
    <t>г Оренбург, ул Липовая</t>
  </si>
  <si>
    <t>56:44:0000000:39320</t>
  </si>
  <si>
    <t xml:space="preserve">56:44:0000000:39320-56/217/2022-1
28.03.2022 </t>
  </si>
  <si>
    <t>город Оренбург, улица Максима Горького, д. 51</t>
  </si>
  <si>
    <t>56:44:0237003:476</t>
  </si>
  <si>
    <t>56:44:0237003:476-56/217/2022-1
28.03.2022</t>
  </si>
  <si>
    <t>56:44:0238001:9409</t>
  </si>
  <si>
    <t>56:44:0238001:9409-56/217/2022-2
29.03.2022</t>
  </si>
  <si>
    <t>56:44:0238001:9606</t>
  </si>
  <si>
    <t xml:space="preserve">56:44:0238001:9606-56/217/2022-2
29.03.2022 </t>
  </si>
  <si>
    <t>56:44:0230003:165</t>
  </si>
  <si>
    <t>город Оренбург, переулок Мало-Торговый, на земельном участке расположен двухэтажный жилой дом №1</t>
  </si>
  <si>
    <t>56:44:0230003:165-56/217/2022-1
31.03.2022</t>
  </si>
  <si>
    <t>ПБП 724-р
25.03.2022</t>
  </si>
  <si>
    <t>56:44:0801001:1729-56/217/2022-5
31.03.2022</t>
  </si>
  <si>
    <t>56:44:0000000:37613-56/217/2022-4
31.03.2022</t>
  </si>
  <si>
    <t xml:space="preserve">МКУ "Спец.служба ритуальных услуг" </t>
  </si>
  <si>
    <t>ПБП 723-р
25.03.2022</t>
  </si>
  <si>
    <t xml:space="preserve">56:44:1001003:943-56/217/2022-2
31.03.2022 </t>
  </si>
  <si>
    <t xml:space="preserve">МКУ "Спец. Служба ритуал.услуг" </t>
  </si>
  <si>
    <t>ПБП  712-р 25.03.2022</t>
  </si>
  <si>
    <t xml:space="preserve">56:44:0103001:1958-56/217/2022-2
31.03.2022 </t>
  </si>
  <si>
    <t xml:space="preserve">МКУ "Спец.служба ритуаль.услуг" </t>
  </si>
  <si>
    <t>ПБП 724-р  25.03.2022</t>
  </si>
  <si>
    <t xml:space="preserve">56:44:0267001:310-56/217/2022-2
31.03.2022 </t>
  </si>
  <si>
    <t>ПБП 723-р 25.03.2022</t>
  </si>
  <si>
    <t xml:space="preserve">56:44:0103001:1534-56/217/2022-2
31.03.2022 </t>
  </si>
  <si>
    <t xml:space="preserve">56:44:0102005:480-56/217/2022-2
31.03.2022 </t>
  </si>
  <si>
    <t xml:space="preserve">56:44:0103001:1434-56/217/2022-2
31.03.2022 </t>
  </si>
  <si>
    <t xml:space="preserve">56:44:0102005:479-56/217/2022-2
31.03.2022 </t>
  </si>
  <si>
    <t>МКУ "Спец. служба ритуал.услуг"</t>
  </si>
  <si>
    <t>ПБП 712-р 25.03.2022</t>
  </si>
  <si>
    <t>56:44:0103001:1683-56/217/2022-4
31.03.2022</t>
  </si>
  <si>
    <t>ПБП 724-р 25.03.2022</t>
  </si>
  <si>
    <t>56:44:0416003:182-56/217/2022-2
31.03.2022</t>
  </si>
  <si>
    <t xml:space="preserve">МКУ "Спец.служба ритуальных услуг", </t>
  </si>
  <si>
    <t>ПБП 711-р 25.03.2022</t>
  </si>
  <si>
    <t>56:44:0240007:80-56/217/2022-2
31.03.2022</t>
  </si>
  <si>
    <t>город Оренбург, микрорайон «поселок имени Куйбышева», ЗУ в юго-восточной части кадастрового квартала 56:44:0240007</t>
  </si>
  <si>
    <t xml:space="preserve">56:44:0701001:2635-56/217/2022-4
31.03.2022 </t>
  </si>
  <si>
    <t xml:space="preserve">56:44:0103001:1535-56/217/2022-2
31.03.2022 </t>
  </si>
  <si>
    <t>56:44:0257001:34-56/217/2022-2
31.03.2022</t>
  </si>
  <si>
    <t>56:44:0409002:65-56/217/2022-2
31.03.2022</t>
  </si>
  <si>
    <t>56:44:1012003:7-56/217/2022-2
31.03.2022</t>
  </si>
  <si>
    <t>56:44:0233002:903</t>
  </si>
  <si>
    <t>город Оренбург, улица Челюскинцев, земельный участок №18/1</t>
  </si>
  <si>
    <t>56:44:0233002:903-56/217/2022-1
04.04.2022</t>
  </si>
  <si>
    <t>ПБП 723-р  25.03.2022</t>
  </si>
  <si>
    <t>56:44:1001001:4704-56/217/2022-2
от 05.04.2022</t>
  </si>
  <si>
    <t>Детский сад на 300 мест в ЖК Дубки</t>
  </si>
  <si>
    <t>город Оренбург, ул. Юркина, 9Б</t>
  </si>
  <si>
    <t>Здание коммунального хозяйства - котельная</t>
  </si>
  <si>
    <t>56:44:0000000:36343-56/217/2022-2
от 07.04.2022</t>
  </si>
  <si>
    <t>МАУ СШОР дзюдо, ИНН: 5611065226</t>
  </si>
  <si>
    <t>ПБП 671-р
22.03.2022</t>
  </si>
  <si>
    <t xml:space="preserve">56:44:0314001:6462-56/217/2022-2
07.04.2022 </t>
  </si>
  <si>
    <t>Акционерное общество "Производственное объединение "Стрела", ИНН: 5609061432</t>
  </si>
  <si>
    <t>Аренда   ДА от 23.06.2014            № 1136-ФА</t>
  </si>
  <si>
    <t>56-56-01/312/2014-084   22.07.2014</t>
  </si>
  <si>
    <t>Срок действия с 23.06.2014 с 23.06.2014 г. - на 49 лет.</t>
  </si>
  <si>
    <t>56:44:0103001:1533-56/217/2022-2
07.04.2022</t>
  </si>
  <si>
    <t xml:space="preserve">56:44:0244004:279-56/217/2022-2
07.04.2022 </t>
  </si>
  <si>
    <t xml:space="preserve">56:44:1101001:3618-56/217/2022-4
07.04.2022 </t>
  </si>
  <si>
    <t>ПБП  711-р 25.03.2022</t>
  </si>
  <si>
    <t>ЦТП-99</t>
  </si>
  <si>
    <t>г. Оренбург, ул. Волгоградская, дом № 5 А</t>
  </si>
  <si>
    <t>г. Оренбург, ул. Дружбы, № 18/1</t>
  </si>
  <si>
    <t>город Оренбург, улица Братская, земельный участок №3А</t>
  </si>
  <si>
    <t>56:44:0120003:51</t>
  </si>
  <si>
    <t>ЦТП № 6</t>
  </si>
  <si>
    <t>56:44:0120003:51-56/217/2022-1
13.04.2022</t>
  </si>
  <si>
    <t xml:space="preserve">размещение кладбища </t>
  </si>
  <si>
    <t>ПБП   386-р
19.02.2021</t>
  </si>
  <si>
    <t>ПБП   501-р
05.03.2021</t>
  </si>
  <si>
    <t xml:space="preserve"> город Оренбург, улица Челюскинцев, земельный участок № 22/1</t>
  </si>
  <si>
    <t>56:44:0233002:904</t>
  </si>
  <si>
    <t>ЦТП-135</t>
  </si>
  <si>
    <t>56:44:0233002:904-56/217/2022-1
20.04.2022</t>
  </si>
  <si>
    <t xml:space="preserve"> город Оренбург, 19 микрорайон СВЖР. Земельный участок расположен в центральной части кадастровогоквартала 56:44:0202006</t>
  </si>
  <si>
    <t>56:44:0202006:3513</t>
  </si>
  <si>
    <t xml:space="preserve">56:44:0202006:3513-56/217/2022-2
22.04.2022 </t>
  </si>
  <si>
    <t>город Оренбург, переулок Бассейный</t>
  </si>
  <si>
    <t>56:44:0000000:39347</t>
  </si>
  <si>
    <t>размещение автомобильной дороги</t>
  </si>
  <si>
    <t xml:space="preserve">56:44:0000000:39347-56/217/2022-1
22.04.2022 </t>
  </si>
  <si>
    <t>г. Оренбург, ул. Брестская, № 30/2</t>
  </si>
  <si>
    <t>56:44:0115001:45</t>
  </si>
  <si>
    <t>размещение объектов здравоохранения, Помещения 1, 3</t>
  </si>
  <si>
    <t>ОДС 636/1775</t>
  </si>
  <si>
    <t>6:44:0115001:45-56/217/2022-2
26.04.2022</t>
  </si>
  <si>
    <t>за пределами участка.Ориентир 2-эт. административное здание.Участок находится примерно в 5 м, по направлению на юг от ориентира. Почтовый адрес ориентира: обл. Оренбургская, г. Оренбург, ул. Советская, №50</t>
  </si>
  <si>
    <t>56:44:0220001:9</t>
  </si>
  <si>
    <t>Строительство торгово-административного комплекса "Атриум" (блок А)</t>
  </si>
  <si>
    <t xml:space="preserve">56:44:0220001:9-56/217/2022-6
27.04.2022 </t>
  </si>
  <si>
    <t>05.04.2011   56-56-01/046/2011-217</t>
  </si>
  <si>
    <t>31.03.2011   56-56-01/293/2010-449</t>
  </si>
  <si>
    <t>21.03.2011    56-56-01/046/2011-088</t>
  </si>
  <si>
    <t>18.03.2011 56-56-01/046/2011-087</t>
  </si>
  <si>
    <t>12.04.2011  56-56-01/293/2010-371</t>
  </si>
  <si>
    <t>19.04.2011   56-56-01/046/2011-353</t>
  </si>
  <si>
    <t>19.04.2011  56-56-01/046/2011-352</t>
  </si>
  <si>
    <t>21.03.2011  56-56-01/046/2011-089</t>
  </si>
  <si>
    <t>03.05.2011 56-56-01/114/2011-063</t>
  </si>
  <si>
    <t>03.05.2011  56-56-01/114/2011-064</t>
  </si>
  <si>
    <t>для эксплуатации и строительства зданий и сооружений хозяйственного назначения</t>
  </si>
  <si>
    <t>г. Оренбург, ул. Терешковой /Рокоссовского, 27/1</t>
  </si>
  <si>
    <t>56:44:0124001:4085</t>
  </si>
  <si>
    <t xml:space="preserve">56:44:0124001:4085-56/217/2022-6
04.05.2022 </t>
  </si>
  <si>
    <t>Детский ясли-сад в микрорайоне им. Маршала Советского Союза Рокоссовского в г.Оренбурге</t>
  </si>
  <si>
    <t>город Оренбург, проспект Гагарина, земельный участок № 39/5</t>
  </si>
  <si>
    <t>56:44:0229001:4695</t>
  </si>
  <si>
    <t>ЦТП-113 - коммунальное обслуживание</t>
  </si>
  <si>
    <t>56:44:0229001:4695-56/217/2022-1
12.05.2022</t>
  </si>
  <si>
    <t>город Оренбург городской округ, поселок Нижнесакмарский, улица Центральная, земельный участок № 10</t>
  </si>
  <si>
    <t>56:44:0501001:2327</t>
  </si>
  <si>
    <t>56:44:0501001:2327-56/217/2022-1
12.05.2022</t>
  </si>
  <si>
    <t>56:44:0109002:3664-56/217/2022-1
13.05.2022</t>
  </si>
  <si>
    <t>коммунальное обслуживание - ЦТП № 19</t>
  </si>
  <si>
    <t xml:space="preserve"> город Оренбург, улица Черепановых, земельный участок № 9/4</t>
  </si>
  <si>
    <t>56:44:0454001:448</t>
  </si>
  <si>
    <t>коммунальное обслуживание - котельная</t>
  </si>
  <si>
    <t xml:space="preserve">56:44:0454001:448-56/217/2022-1
16.05.2022 </t>
  </si>
  <si>
    <t>город Оренбург, улица Театральная, земельный участок расположен в восточной части кадастрового квартала 56:44:0114002</t>
  </si>
  <si>
    <t>56:44:0114002:4610</t>
  </si>
  <si>
    <t>Сквер на ул. Театральная- территории общего пользования</t>
  </si>
  <si>
    <t>56:44:0114002:4610-56/217/2022-2
17.05.2022</t>
  </si>
  <si>
    <t>ПБП  1186-р
12.05.2022</t>
  </si>
  <si>
    <t>56:44:0114002:4610-56/217/2022-1
16.05.2022</t>
  </si>
  <si>
    <t>г. Оренбург, земельный участок расположен на северо-западной части кадастрового квартала 56:44:0239001</t>
  </si>
  <si>
    <t>56:44:0239001:21118</t>
  </si>
  <si>
    <t>Для сельхоз. использования - АД соед.ул.Ст.Разина и Загор.шоссе</t>
  </si>
  <si>
    <t>56:44:0239001:21118-56/217/2022-5
от 28.04.2022</t>
  </si>
  <si>
    <t>56:44:0239001:21123</t>
  </si>
  <si>
    <t>56:44:0239001:21123-56/217/2022-5
от 28.04.2022</t>
  </si>
  <si>
    <t>г. Оренбург, с/т "Трасса", уч. 133</t>
  </si>
  <si>
    <t>56:44:0201003:7438</t>
  </si>
  <si>
    <t>56:44:0201003:7438-56/217/2022-1
19.05.2022</t>
  </si>
  <si>
    <t>56:44:0109002:3664</t>
  </si>
  <si>
    <t xml:space="preserve">специальная деятельность (свалка за Авиагородком) </t>
  </si>
  <si>
    <t>Земли сельхоз. назначения - для сенокошения</t>
  </si>
  <si>
    <t>г. Оренбург, ул. Пугачевская/пер.Гринбергский, №36/№2</t>
  </si>
  <si>
    <t>56:44:0234011:3</t>
  </si>
  <si>
    <t>размещение индивидуального жилого дома</t>
  </si>
  <si>
    <t>56:44:0234011:3-56/217/2022-8
24.05.2022</t>
  </si>
  <si>
    <t>город Оренбург, поселок Ростоши, улица Землянского. Земельный участок расположен на севере кадастрового квартала 56:44:0201021</t>
  </si>
  <si>
    <t>56:44:0201021:2596</t>
  </si>
  <si>
    <t>земельные участки, предназначенные для размещения домов индивидуальной жилой застройки, для строительства объектов индивидуального жилищного строительства</t>
  </si>
  <si>
    <t xml:space="preserve">56:44:0201021:2596-56/217/2022-2
24.05.2022 </t>
  </si>
  <si>
    <t xml:space="preserve"> г. Оренбург, п Ростоши</t>
  </si>
  <si>
    <t>56:44:0201021:3164</t>
  </si>
  <si>
    <t>56:44:0201021:3164-56/217/2022-2
24.05.2022</t>
  </si>
  <si>
    <t xml:space="preserve"> г. Оренбург, ул. Амурская, уч. 6/3</t>
  </si>
  <si>
    <t>56:44:0258012:459</t>
  </si>
  <si>
    <t>размещение центрального теплового пункта</t>
  </si>
  <si>
    <t xml:space="preserve">56:44:0258012:459-56/217/2022-1
31.05.2022 </t>
  </si>
  <si>
    <t xml:space="preserve">9.1 Охрана природных территорий </t>
  </si>
  <si>
    <t>обслуживание жилой застройки</t>
  </si>
  <si>
    <t>Иванова Марина Анатольевна, 29.03.1965</t>
  </si>
  <si>
    <t>Аренда-Срок действия с 01.09.2021 по 31.08.2066</t>
  </si>
  <si>
    <t xml:space="preserve">56:44:0218006:35-56/217/2021-5 10.09.2021 </t>
  </si>
  <si>
    <t>г. Оренбург, пер. Мало-Торговый/ул. Бурзянцева/пер. Рыбный, №1/30/2</t>
  </si>
  <si>
    <t>56:44:0230003:7</t>
  </si>
  <si>
    <t>56:44:0230003:7-56/217/2022-1
07.06.2022</t>
  </si>
  <si>
    <t xml:space="preserve"> Аренда с 08.09.2017 по 30.04.2021</t>
  </si>
  <si>
    <t>с 15.02.2019 по 14.02.2064</t>
  </si>
  <si>
    <t>Киченков Иван   Сергеевич</t>
  </si>
  <si>
    <t>Пеннер Полина Викторовна, 03.11.1987</t>
  </si>
  <si>
    <t xml:space="preserve"> Аренда ДА № 21/л-17фз, 02.02.2021</t>
  </si>
  <si>
    <t>07.04.2021 56:44:0266009:50-56/217/2021-2</t>
  </si>
  <si>
    <t>аренда 22/л-38юр от 04.03.2022</t>
  </si>
  <si>
    <t>29.03.2022 56:44:0202001:8837-56/217/2022-5</t>
  </si>
  <si>
    <t>Срок действия с 25.02.2022 по 24.02.2025</t>
  </si>
  <si>
    <t xml:space="preserve">ДА № 20/3792-18 от 19.11.2018, </t>
  </si>
  <si>
    <t xml:space="preserve">56:44:0124001:4102-56/001/2018-6 03.12.2018 </t>
  </si>
  <si>
    <t>Исаев Равшан Фархаджанович, 16.02.1981</t>
  </si>
  <si>
    <t>ДА объекта МНФ № 3-1007а-13635 от 06.09.2021</t>
  </si>
  <si>
    <t xml:space="preserve">56:44:0331001:44-56/217/2021-4  06.10.2021 </t>
  </si>
  <si>
    <t>Срок действия с 01.10.2021 по 30.09.2026</t>
  </si>
  <si>
    <t>Благотворительный фонд "Сохраняя жизнь", ИНН: 5610151810</t>
  </si>
  <si>
    <t>ДА ОНФ № 1-1937а-13655 от 12.11.2021</t>
  </si>
  <si>
    <t>56:44:0220008:362-56/217/2022-2  28.02.2022</t>
  </si>
  <si>
    <t>город Оренбург, улица Курача, земельный участок №18/1</t>
  </si>
  <si>
    <t>56:44:0442012:331</t>
  </si>
  <si>
    <t>Коммунальное обслуживание - котельная</t>
  </si>
  <si>
    <t>56:44:0442012:331-56/217/2022-3
08.06.2022</t>
  </si>
  <si>
    <t>улично-дорожая сеть</t>
  </si>
  <si>
    <t>ОДС пропорц. кв.1</t>
  </si>
  <si>
    <t xml:space="preserve">размещение здания магазина </t>
  </si>
  <si>
    <t>г Оренбург, п Каргала, ул Ленинская, земельный участок расположен в северо-восточной части кадастрового квартала 56:44:0601001</t>
  </si>
  <si>
    <t>56:44:0601001:1949</t>
  </si>
  <si>
    <t>строительство физкультурно-оздоровительного комплекса</t>
  </si>
  <si>
    <t>56:44:0601001:1949-56/217/2022-2
14.06.2022</t>
  </si>
  <si>
    <t>г. Оренбург, ул. Советская, №50</t>
  </si>
  <si>
    <t>56:44:0000000:12</t>
  </si>
  <si>
    <t>Строительство нулевого цикла торгово-административного комплекса "Атриум"</t>
  </si>
  <si>
    <t>56:44:0000000:12-56/217/2022-6
15.06.2022</t>
  </si>
  <si>
    <t>56:44:0239001:21185</t>
  </si>
  <si>
    <t>56:44:0239001:21185-56/217/2022-2
16.06.2022</t>
  </si>
  <si>
    <t>город Оренбург, проезд Больничный, земельный участок № 14/5</t>
  </si>
  <si>
    <t>56:44:0426001:1826</t>
  </si>
  <si>
    <t xml:space="preserve">56:44:0426001:1826-56/217/2022-1
01.07.2022 </t>
  </si>
  <si>
    <t>56:44:0000000:39389</t>
  </si>
  <si>
    <t>56:44:0000000:39389-56/217/2022-1
11.07.2022</t>
  </si>
  <si>
    <t xml:space="preserve"> г. Оренбург, ул. Маршала Жукова</t>
  </si>
  <si>
    <t>56:44:0000000:39390</t>
  </si>
  <si>
    <t>56:44:0000000:39390-56/217/2022-1
12.07.2022</t>
  </si>
  <si>
    <t>город Оренбург, улица Манежная</t>
  </si>
  <si>
    <t>56:44:0316006:300</t>
  </si>
  <si>
    <t>Фекальная станция</t>
  </si>
  <si>
    <t xml:space="preserve">56:44:0316006:300-56/217/2022-3
12.07.2022 </t>
  </si>
  <si>
    <t>г. Оренбург, СНТ Тонус, земельный участок № 1787</t>
  </si>
  <si>
    <t>56:44:0201003:12525</t>
  </si>
  <si>
    <t xml:space="preserve">56:44:0201003:12525-56/217/2022-2
09.06.2022 </t>
  </si>
  <si>
    <t>МАУ СШ № 11 им. Э.Н.Цоя</t>
  </si>
  <si>
    <t>ПБП                                № 1756-р
29.06.2022</t>
  </si>
  <si>
    <t xml:space="preserve">56:44:0115003:1456-56/217/2022-3
11.07.2022 </t>
  </si>
  <si>
    <t xml:space="preserve">Дом культуры </t>
  </si>
  <si>
    <t>ПБП                              №  4019-р
28.09.2016</t>
  </si>
  <si>
    <t>АД соед.ул.Ст.Разина и Загор.шоссе- улично-дорожная сеть</t>
  </si>
  <si>
    <t>г. Оренбург, ул. Октябрьская, земельный участок расположен в юго-западной части кадастрового квартала 56:44:0413002</t>
  </si>
  <si>
    <t>56:44:0413002:1366</t>
  </si>
  <si>
    <t>56:44:0413002:1366-56/217/2022-1
11.07.2022</t>
  </si>
  <si>
    <t>56:44:0413002:1367</t>
  </si>
  <si>
    <t>56:44:0413002:1367-56/217/2022-1
11.07.2022</t>
  </si>
  <si>
    <t>56:44:0259001:1819</t>
  </si>
  <si>
    <t>город Оренбург, улица Амурская, земельный участок расположен в юго-западной части кадастрового квартала 56:44:0259001</t>
  </si>
  <si>
    <t>приюты для животных</t>
  </si>
  <si>
    <t>56:44:0259001:1819-56/217/2022-2
22.07.2022</t>
  </si>
  <si>
    <t>ПБП  1754-р 29.06.2022</t>
  </si>
  <si>
    <t>56:44:0259001:1819-56/217/2022-1
12.07.2022</t>
  </si>
  <si>
    <t>УЖКХ г. Оренбурга,                      ИНН: 5612005646</t>
  </si>
  <si>
    <t xml:space="preserve"> г Оренбург, ул Рощина, земельный участок расположен в северной части кадастрового квартала 56:44:0124001</t>
  </si>
  <si>
    <t>56:44:0124001:10754</t>
  </si>
  <si>
    <t>дошк.и среднее образование</t>
  </si>
  <si>
    <t>56:44:0124001:10754-56/217/2022-1
14.07.2022</t>
  </si>
  <si>
    <t xml:space="preserve"> город Оренбург, улица Шевченко, земельный участок № 48/2</t>
  </si>
  <si>
    <t>56:44:0408003:458</t>
  </si>
  <si>
    <t xml:space="preserve">коммунальное обслуживание </t>
  </si>
  <si>
    <t>56:44:0408003:458-56/217/2022-1
11.07.2022</t>
  </si>
  <si>
    <t>г. Оренбург, земельный участок расположен в северовосточной части кадастрового квартала 56:44:0238001</t>
  </si>
  <si>
    <t>56:44:0238001:8615</t>
  </si>
  <si>
    <t>Земли сельскохозяйственного использования</t>
  </si>
  <si>
    <t xml:space="preserve">56:44:0238001:8615-56/217/2022-3
27.07.2022 </t>
  </si>
  <si>
    <t xml:space="preserve"> город Оренбург, земельный участок расположен в северо-западной части кадастрового квартала 56:44:0201005</t>
  </si>
  <si>
    <t>56:44:0201005:3912</t>
  </si>
  <si>
    <t>Жилищное строительство</t>
  </si>
  <si>
    <t xml:space="preserve">56:44:0201005:3912-56/217/2022-1
28.07.2022 </t>
  </si>
  <si>
    <t xml:space="preserve"> город Оренбург, улица Пролетарская, № 216</t>
  </si>
  <si>
    <t>56:44:0413001:444</t>
  </si>
  <si>
    <t xml:space="preserve">размещение производственных зданий </t>
  </si>
  <si>
    <t>56:44:0413001:444-56/217/2022-1
28.07.2022</t>
  </si>
  <si>
    <t>56:44:0413001:445</t>
  </si>
  <si>
    <t xml:space="preserve">56:44:0413001:445-56/217/2022-1
28.07.2022 </t>
  </si>
  <si>
    <t>56:44:0413001:446</t>
  </si>
  <si>
    <t xml:space="preserve">56:44:0413001:446-56/217/2022-1
28.07.2022 </t>
  </si>
  <si>
    <t>56:44:0413001:447</t>
  </si>
  <si>
    <t xml:space="preserve">56:44:0413001:447-56/217/2022-1
28.07.2022 </t>
  </si>
  <si>
    <t>56:44:0413001:448</t>
  </si>
  <si>
    <t>56:44:0413001:448-56/217/2022-1
28.07.2022</t>
  </si>
  <si>
    <t>56:44:0413001:449</t>
  </si>
  <si>
    <t>56:44:0413001:449-56/217/2022-1
28.07.2022</t>
  </si>
  <si>
    <t>56:44:0413001:450</t>
  </si>
  <si>
    <t>56:44:0413001:450-56/217/2022-1
28.07.2022</t>
  </si>
  <si>
    <t>56:44:0413001:451</t>
  </si>
  <si>
    <t xml:space="preserve">56:44:0413001:451-56/217/2022-1
28.07.2022 </t>
  </si>
  <si>
    <t>56:44:0413001:452</t>
  </si>
  <si>
    <t>56:44:0413001:452-56/217/2022-1
28.07.2022</t>
  </si>
  <si>
    <t>ГАУ ДОД "СДЮСШОР №4", ИНН: 5612077055</t>
  </si>
  <si>
    <t>ПБП 2000-р
25.07.2022</t>
  </si>
  <si>
    <t>56:44:0413002:1366-56/217/2022-2
29.07.2022</t>
  </si>
  <si>
    <t xml:space="preserve">56:44:0413002:1367-56/217/2022-2
29.07.2022 </t>
  </si>
  <si>
    <t>г. Оренбург, ул. 2-я Семафорная/ул. 3-я Семафорная</t>
  </si>
  <si>
    <t>56:44:0439004:18</t>
  </si>
  <si>
    <t>56:44:0439004:18-56/217/2022-1
02.08.2022 0</t>
  </si>
  <si>
    <t>город Оренбург, улица Полтавская</t>
  </si>
  <si>
    <t>56:44:0000000:39217</t>
  </si>
  <si>
    <t xml:space="preserve"> склады</t>
  </si>
  <si>
    <t>56:44:0000000:39217-56/217/2022-3
08.08.2022</t>
  </si>
  <si>
    <t>56:44:0331001:786</t>
  </si>
  <si>
    <t>56:44:0331001:786-56/217/2022-3
09.08.2022</t>
  </si>
  <si>
    <t>56:44:0331001:787</t>
  </si>
  <si>
    <t>56:44:0331001:787-56/217/2022-3
08.08.2022</t>
  </si>
  <si>
    <t>г. Оренбург, ул. Луговая, №85.</t>
  </si>
  <si>
    <t>56:44:0411001:49</t>
  </si>
  <si>
    <t>Дет.школа искусств № 8 (пропорционально общей площади помещения с кадастровым номером 56:44:0000000:35545)</t>
  </si>
  <si>
    <t xml:space="preserve">56:44:0411001:49-56/217/2022-1
18.08.2022 </t>
  </si>
  <si>
    <t xml:space="preserve"> г. Оренбург, ул. Гаранькина</t>
  </si>
  <si>
    <t>56:44:0000000:39422</t>
  </si>
  <si>
    <t>56:44:0000000:39422-56/217/2022-1
19.08.2022</t>
  </si>
  <si>
    <t>04.03.2015                                           56-56/001-56/001/017/2015-357/1</t>
  </si>
  <si>
    <t>56:44:0238001:9665</t>
  </si>
  <si>
    <t xml:space="preserve">56:44:0238001:9665-56/217/2022-7
17.08.2022 </t>
  </si>
  <si>
    <t>56:44:0238001:10085</t>
  </si>
  <si>
    <t>56:44:0238001:10085-56/217/2022-1
23.08.2022</t>
  </si>
  <si>
    <t>город Оренбург, улица Шевченко, земельный участок № 48/3</t>
  </si>
  <si>
    <t>56:44:0408003:459</t>
  </si>
  <si>
    <t xml:space="preserve">56:44:0408003:459-56/217/2022-1
24.08.2022 </t>
  </si>
  <si>
    <t>город Оренбург городской округ, село Краснохолм, проезд Карагачевый, земельный участок № 1/3</t>
  </si>
  <si>
    <t>56:44:1001003:2595</t>
  </si>
  <si>
    <t xml:space="preserve">56:44:1001003:2595-56/217/2022-1
24.08.2022 </t>
  </si>
  <si>
    <t xml:space="preserve">Строительство школы </t>
  </si>
  <si>
    <t>МДОУ "Детский сад присмотра и оздоровления № 110", ИНН: 5609024053</t>
  </si>
  <si>
    <t>ПБП 2270-р
16.08.2022</t>
  </si>
  <si>
    <t>56:44:0124001:4085-56/217/2022-9
26.08.2022</t>
  </si>
  <si>
    <t xml:space="preserve">Для размещения объектов образования  ДС   </t>
  </si>
  <si>
    <t>56:44:0239001:21285</t>
  </si>
  <si>
    <t>56:44:0239001:21285-56/217/2022-2
31.08.2022</t>
  </si>
  <si>
    <t>г. Оренбург, ул. Терешковой, уч. 17</t>
  </si>
  <si>
    <t>56:44:0446013:274</t>
  </si>
  <si>
    <t xml:space="preserve">56:44:0446013:274-56/217/2022-1
05.09.2022 </t>
  </si>
  <si>
    <t>ПБП 1752-р
29.06.2022</t>
  </si>
  <si>
    <t xml:space="preserve">56:44:0000000:37857-56/217/2022-6
05.09.2022 </t>
  </si>
  <si>
    <t>город Оренбург, улица Караван-Сарайская, земельный участок расположен в центральной части кадастрового квартала 56:44:0445004</t>
  </si>
  <si>
    <t>56:44:0445004:326</t>
  </si>
  <si>
    <t>здание музыкальной школы</t>
  </si>
  <si>
    <t>56:44:0445004:326-56/217/2022-1
08.09.2022</t>
  </si>
  <si>
    <t>город Оренбург, улица Илекская, земельный участок расположен в центральной части кадастрового квартала 56:44:0000000</t>
  </si>
  <si>
    <t>56:44:0000000:38311</t>
  </si>
  <si>
    <t>56:44:0000000:38311-56/217/2022-2
12.09.2022</t>
  </si>
  <si>
    <t>ПБП 1585-р
15.06.2022</t>
  </si>
  <si>
    <t>56:44:0000000:38311-56/217/2022-1
05.09.2022</t>
  </si>
  <si>
    <t>г. Оренбург, пер. Каширина, № 15</t>
  </si>
  <si>
    <t>56:44:0231011:40</t>
  </si>
  <si>
    <t>размещение индивидуальной жилой застройки</t>
  </si>
  <si>
    <t>56:44:0231011:40-56/217/2022-1
14.09.2022</t>
  </si>
  <si>
    <t>56:44:0228003:371</t>
  </si>
  <si>
    <t>56:44:0228003:371-56/217/2022-2
14.09.2022</t>
  </si>
  <si>
    <t>г. Оренбург, с. Пруды, земельный участок расположен в северо-восточной части кадастрового квартала 56:44:0801001</t>
  </si>
  <si>
    <t>56:44:0801001:1898</t>
  </si>
  <si>
    <t>специальная деятельность                (Яма Беккари)</t>
  </si>
  <si>
    <t>56:44:0801001:1898-56/217/2022-1
16.09.2022</t>
  </si>
  <si>
    <t>город Оренбург, улица Базарная, земельный участок № 19</t>
  </si>
  <si>
    <t>56:44:0431007:1642</t>
  </si>
  <si>
    <t>земли учреждений и организаций народного образования для размещения учебных корпусов, общежитий и столовой</t>
  </si>
  <si>
    <t>56:44:0431007:1642-56/217/2022-1
15.09.2022</t>
  </si>
  <si>
    <t>город Оренбург, улица Кузнечная, земельный участок № 23</t>
  </si>
  <si>
    <t>56:44:0431007:1643</t>
  </si>
  <si>
    <t>56:44:0431007:1643-56/217/2022-1
15.09.2022</t>
  </si>
  <si>
    <t>город Оренбург, улица Базарная, земельный участок № 21</t>
  </si>
  <si>
    <t>56:44:0431007:1644</t>
  </si>
  <si>
    <t>56:44:0431007:1644-56/217/2022-1
15.09.2022</t>
  </si>
  <si>
    <t>город Оренбург, улица Базарная, земельный участок № 23</t>
  </si>
  <si>
    <t>56:44:0431007:1645</t>
  </si>
  <si>
    <t>56:44:0431007:1645-56/217/2022-1
15.09.2022</t>
  </si>
  <si>
    <t>город Оренбург, улица Кузнечная, земельный участок № 22</t>
  </si>
  <si>
    <t>56:44:0431007:1646</t>
  </si>
  <si>
    <t>56:44:0431007:1646-56/217/2022-1
15.09.2022</t>
  </si>
  <si>
    <t>город Оренбург, улица Кузнечная, земельный участок № 24</t>
  </si>
  <si>
    <t>56:44:0431007:1647</t>
  </si>
  <si>
    <t>56:44:0431007:1647-56/217/2022-1
15.09.2022</t>
  </si>
  <si>
    <t>город Оренбург, земельный участок расположен в центральной части кадастрового квартала 56:44:0431007</t>
  </si>
  <si>
    <t>56:44:0431007:1648</t>
  </si>
  <si>
    <t>56:44:0431007:1648-56/217/2022-1
15.09.2022</t>
  </si>
  <si>
    <t>город Оренбург, проспект
Победы, земельный участок № 37</t>
  </si>
  <si>
    <t>56:44:0431007:1649</t>
  </si>
  <si>
    <t>56:44:0431007:1649-56/217/2022-1
15.09.2022</t>
  </si>
  <si>
    <t>город Оренбург, проспект
Победы, земельный участок № 43</t>
  </si>
  <si>
    <t>56:44:0431007:1650</t>
  </si>
  <si>
    <t>56:44:0431007:1650-56/217/2022-1
15.09.2022</t>
  </si>
  <si>
    <t>город Оренбург, улица Каретная, земельный участок № 24а</t>
  </si>
  <si>
    <t>56:44:0431007:1651</t>
  </si>
  <si>
    <t>56:44:0431007:1651-56/217/2022-1
15.09.2022</t>
  </si>
  <si>
    <t>город Оренбург, улица Каретная, земельный участок № 24</t>
  </si>
  <si>
    <t>56:44:0431007:1652</t>
  </si>
  <si>
    <t>56:44:0431007:1652-56/217/2022-1
15.09.2022</t>
  </si>
  <si>
    <t>город Оренбург, улица Базарная, земельный участок № 30</t>
  </si>
  <si>
    <t>56:44:0431007:1653</t>
  </si>
  <si>
    <t>56:44:0431007:1653-56/217/2022-1
15.09.2022</t>
  </si>
  <si>
    <t>56:44:0431007:1654</t>
  </si>
  <si>
    <t>56:44:0431007:1654-56/217/2022-1
15.09.2022</t>
  </si>
  <si>
    <t>город Оренбург, улица Каретная, земельный участок расположен в центральной части кадастрового квартала 56:44:0431007</t>
  </si>
  <si>
    <t>56:44:0431007:1655</t>
  </si>
  <si>
    <t>56:44:0431007:1655-56/217/2022-1
15.09.2022</t>
  </si>
  <si>
    <t>56:44:0431007:1656</t>
  </si>
  <si>
    <t>56:44:0431007:1656-56/217/2022-1
15.09.2022</t>
  </si>
  <si>
    <t>г. Оренбург</t>
  </si>
  <si>
    <t>56:44:0201005:4001</t>
  </si>
  <si>
    <t>56:44:0201005:4001-56/217/2022-1
16.09.2022</t>
  </si>
  <si>
    <t>на земельном участке расположена котельная с кадастровым номером 56:44:1101001:3078</t>
  </si>
  <si>
    <t xml:space="preserve">размещение улично-дорожной сети </t>
  </si>
  <si>
    <t>Среднее и высшее профессиональное образование</t>
  </si>
  <si>
    <t>город Оренбург, проспект Гагарина, земельный участок расположен в восточной части кадастрового квартала 56:44:0000000</t>
  </si>
  <si>
    <t>56:44:0000000:39462</t>
  </si>
  <si>
    <t>56:44:0000000:39462-56/217/2022-1
05.10.2022</t>
  </si>
  <si>
    <t>г. Оренбург, земельный участок расположен в северо- восточной части кадастрового квартала 56:44:0238001</t>
  </si>
  <si>
    <t>56:44:0238001:10087</t>
  </si>
  <si>
    <t>56:44:0238001:10087-56/217/2022-3
06.10.2022</t>
  </si>
  <si>
    <t>ПБП    2236-р
15.08.2022</t>
  </si>
  <si>
    <t xml:space="preserve"> 25.08.2022 56:44:0238001:3009-56/217/2022-5</t>
  </si>
  <si>
    <t>МДОАУ ДС № 73, ИНН: 5610126606</t>
  </si>
  <si>
    <t>город Оренбург, ул. Мира</t>
  </si>
  <si>
    <t>56:44:0000000:39467</t>
  </si>
  <si>
    <t>УДС</t>
  </si>
  <si>
    <t>56:44:0000000:39467-56/217/2022-1
11.10.2022</t>
  </si>
  <si>
    <t>МДОАУ № 106, ИНН: 5610067189</t>
  </si>
  <si>
    <t>ПБП 2998-р
12.10.2022</t>
  </si>
  <si>
    <t>56:44:0252001:1237-56/217/2022-8
21.10.2022</t>
  </si>
  <si>
    <t>город Оренбург, улица Луганская, земельный участок расположен в юго-западной части кадастрового квартала 56:44:0437009</t>
  </si>
  <si>
    <t>56:44:0437009:278</t>
  </si>
  <si>
    <t>56:44:0437009:278-56/217/2022-2
27.10.2022</t>
  </si>
  <si>
    <t>ПБП 2312-р
19.08.2022</t>
  </si>
  <si>
    <t>56:44:0437009:278-56/217/2022-1
18.10.2022</t>
  </si>
  <si>
    <t>Для сельскохозяйственного использования</t>
  </si>
  <si>
    <t>г Оренбург, Российская Федерация, земельный участок расположен в северо-
западной части кадастрового квартала 56:44:0238001</t>
  </si>
  <si>
    <t>56:44:0238001:10658</t>
  </si>
  <si>
    <t>56:44:0238001:10658-56/217/2022-1
26.10.2022</t>
  </si>
  <si>
    <t>г Оренбург, Российская Федерация, земельный участок расположен в северо-западной части кадастрового квартала 56:44:0238001</t>
  </si>
  <si>
    <t>56:44:0238001:10659</t>
  </si>
  <si>
    <t>56:44:0238001:10659-56/217/2022-1
26.10.2022</t>
  </si>
  <si>
    <t>56:44:0238001:10660</t>
  </si>
  <si>
    <t>56:44:0238001:10660-56/217/2022-1
26.10.2022</t>
  </si>
  <si>
    <t>город Оренбург, посёлок Нижнесакмарский, улица Автомобилистов, земельный
участок расположен в северо-восточной части кадастрового квартала 56:44:0000000</t>
  </si>
  <si>
    <t>56:44:0000000:30362</t>
  </si>
  <si>
    <t>56:44:0000000:30362-56/217/2022-1
30.10.2022</t>
  </si>
  <si>
    <t>Оренбург, пр-кт Гагарина, земельный участок расположен в восточной части кадастрового квартала 56:44:0000000</t>
  </si>
  <si>
    <t>56:44:0000000:39552-56/217/2022-1
26.10.2022</t>
  </si>
  <si>
    <t>город Оренбург, п. Нижнесакмарский</t>
  </si>
  <si>
    <t>56:44:0000000:39556</t>
  </si>
  <si>
    <t>для строительства автомобильной дороги от кладбища "Степное" до дачного массива п.Гребени</t>
  </si>
  <si>
    <t>56:44:0000000:39556-56/217/2022-1
31.10.2022</t>
  </si>
  <si>
    <t>56:44:0259001:1821-56/217/2022-2
01.11.2022</t>
  </si>
  <si>
    <t>ПБП 3104-р 19.10.2022</t>
  </si>
  <si>
    <t>56:44:0259001:1821-56/217/2022-1
27.10.2022</t>
  </si>
  <si>
    <t>56:44:0259001:1821</t>
  </si>
  <si>
    <t>г Оренбург, п Нижнесакмарский</t>
  </si>
  <si>
    <t>56:44:0504002:892</t>
  </si>
  <si>
    <t>Строительство водвовода</t>
  </si>
  <si>
    <t>56:44:0504002:892-56/217/2022-1
01.11.2022</t>
  </si>
  <si>
    <t>ПБП  7828-п 30.10.2009</t>
  </si>
  <si>
    <t>56:44:0000000:39552</t>
  </si>
  <si>
    <t>обл. Оренбургская, г. Оренбург, ул. Пролетарская, 286</t>
  </si>
  <si>
    <t>56:44:0315001:19</t>
  </si>
  <si>
    <t>обеспечение обороны и безопасности</t>
  </si>
  <si>
    <t>56:44:0315001:19-56/217/2022-4
09.11.2022</t>
  </si>
  <si>
    <t>56:44:0238001:4538</t>
  </si>
  <si>
    <t>город Оренбург, микрорайон "поселок имени Куйбышева", улица Тенистая. На земельном участке расположено сооружение дорожного транспорта</t>
  </si>
  <si>
    <t>56:44:0240006:4371</t>
  </si>
  <si>
    <t>Автодорога ул. Тенистая</t>
  </si>
  <si>
    <t>56:44:0240006:4371-56/217/2022-1
16.11.2022</t>
  </si>
  <si>
    <t>56:44:0504002:893</t>
  </si>
  <si>
    <t>56:44:0504002:893-56/217/2022-1
12.11.2022</t>
  </si>
  <si>
    <t>ДА ЗУ № 9/д-7юр от 27.04.2009</t>
  </si>
  <si>
    <t>56-56-01/220/2009-361
10.12.2009</t>
  </si>
  <si>
    <t>аренда  с 10.12.2009                 по 22.08.2025</t>
  </si>
  <si>
    <t>город Оренбург, земельный участок расположен в северо-западной части кадастрового квартала 56:44:0238001</t>
  </si>
  <si>
    <t>56:44:0238001:10668</t>
  </si>
  <si>
    <t>56:44:0238001:10668-56/217/2022-1
21.11.2022</t>
  </si>
  <si>
    <t>г. Оренбург, пр-кт Гагарина, №44/2.</t>
  </si>
  <si>
    <t>56:44:0215001:22</t>
  </si>
  <si>
    <t>56:44:0215001:22-56/217/2022-1
22.11.2022</t>
  </si>
  <si>
    <t>ЦТП-37 и торговый павильон</t>
  </si>
  <si>
    <t>Крестьянское (фермерское) хозяйство Пилюгина Ивана Ивановича, ИНН: 5638008916</t>
  </si>
  <si>
    <t>56:44:0123001:30-56/217/2022-7
03.03.2022</t>
  </si>
  <si>
    <t>56:44:0123001:32-56/217/2022-7
03.03.2022</t>
  </si>
  <si>
    <t>город Оренбург, мкрн. "пос. им. Куйбышева", улица Тенистая, земельный участок расположен в северной части кадастрового квартала 56:44:0240006</t>
  </si>
  <si>
    <t>56:44:0240006:4406</t>
  </si>
  <si>
    <t>56:44:0240006:4406-56/217/2022-1
25.11.2022</t>
  </si>
  <si>
    <t>г Оренбург, Российская Федерация, земельный участок расположен в западной части кадастрового квартала 56:44:0101001</t>
  </si>
  <si>
    <t>56:44:0101003:274</t>
  </si>
  <si>
    <t>коммунальные объекты, размещение Ново-Сакмарского водозабора</t>
  </si>
  <si>
    <t>56:44:0101003:274-56/217/2022-1
26.11.2022</t>
  </si>
  <si>
    <t>Размещение Ново-Сакмарского водозабора (изм.S c 26/11/2022)</t>
  </si>
  <si>
    <t>город Оренбург, улица Насыпная/улица Чернореченская/переулок Кожевенный, земельный участок расположен в центральной части кадастрового квартала 56:44:0451010</t>
  </si>
  <si>
    <t>56:44:0451010:447</t>
  </si>
  <si>
    <t>56:44:0451010:447-56/217/2022-4
05.12.2022</t>
  </si>
  <si>
    <t>ПБП 2532-р 08.09.2022</t>
  </si>
  <si>
    <t>56:44:0451010:447-56/217/2022-1
27.09.2022</t>
  </si>
  <si>
    <t>56:44:0000000:37102</t>
  </si>
  <si>
    <t>56:44:0000000:37102-56/217/2022-1
06.12.2022</t>
  </si>
  <si>
    <t>г. Оренбург, с/т "Маслобоец", уч. 96</t>
  </si>
  <si>
    <t>56:44:0436006:92</t>
  </si>
  <si>
    <t>56:44:0436006:92-56/217/2022-2
07.12.2022</t>
  </si>
  <si>
    <t>г. Оренбург, с/т "Калина Красная", уч.251</t>
  </si>
  <si>
    <t>56:44:0201002:14</t>
  </si>
  <si>
    <t>56:44:0201002:14-56/217/2022-2
07.12.2022</t>
  </si>
  <si>
    <t>г. Оренбург, ул. Базовая, земельный участок расположен в южной части кадастрового квартала 56:44:0105001</t>
  </si>
  <si>
    <t>56:44:0105001:762</t>
  </si>
  <si>
    <t>56:44:0105001:762-56/217/2022-2
07.12.2022</t>
  </si>
  <si>
    <t>г. Оренбург, с/т "Бургаз", участок №1</t>
  </si>
  <si>
    <t>56:44:0239001:85</t>
  </si>
  <si>
    <t>56:44:0239001:85-56/217/2022-2
13.12.2022</t>
  </si>
  <si>
    <t>г Оренбург, с/т "Бургаз", участок №261</t>
  </si>
  <si>
    <t>56:44:0239001:263</t>
  </si>
  <si>
    <t>56:44:0239001:263-56/217/2022-2
13.12.2022</t>
  </si>
  <si>
    <t>ПБП                   3409-р  17.11.2022</t>
  </si>
  <si>
    <t>56:44:0000000:37884-56/217/2022-11
08.12.2022</t>
  </si>
  <si>
    <t xml:space="preserve">для строительства напорного канализационного коллектора </t>
  </si>
  <si>
    <t>56:44:0244005:224</t>
  </si>
  <si>
    <t>город Оренбург, микрорайон "поселок Кушкуль", улица Мирнинская</t>
  </si>
  <si>
    <t>56:44:0101007:720</t>
  </si>
  <si>
    <t>56:44:0101007:720-56/217/2022-1
13.12.2022</t>
  </si>
  <si>
    <t>г. Оренбург, с/о "Пенсионеров", уч.676А</t>
  </si>
  <si>
    <t>56:44:0241001:5315</t>
  </si>
  <si>
    <t>56:44:0241001:5315-56/001/2020-3
30.06.2020</t>
  </si>
  <si>
    <t>СНТ Пенсионер, земельный участок № 707</t>
  </si>
  <si>
    <t>56:44:0241001:8751</t>
  </si>
  <si>
    <t>56:44:0241001:8751-56/217/2021-2
13.07.2021</t>
  </si>
  <si>
    <t>г. Оренбург, с/т "БАНКОВЕЦ" Карачи, участок №24</t>
  </si>
  <si>
    <t>56:44:0244005:224-56/217/2022-2
15.12.2022</t>
  </si>
  <si>
    <t>г. Оренбург, с/т "КАЛИНА КРАСНАЯ", уч.304</t>
  </si>
  <si>
    <t>56:44:0201002:32</t>
  </si>
  <si>
    <t>56:44:0201002:32-56/217/2022-2
16.12.2022</t>
  </si>
  <si>
    <t>г Оренбург, с/т "КАЛИНА КРАСНАЯ",уч.303</t>
  </si>
  <si>
    <t>56:44:0201002:31</t>
  </si>
  <si>
    <t>56:44:0201002:31-56/217/2022-2
19.12.2022</t>
  </si>
  <si>
    <t>г. Оренбург, с/т "1-е Мая", дом уч.37</t>
  </si>
  <si>
    <t>56:44:0244005:1949</t>
  </si>
  <si>
    <t>56:44:0244005:1949-56/217/2022-2
16.12.2022</t>
  </si>
  <si>
    <t>г. Оренбург, с/т "Им. Мальцева", уч.240</t>
  </si>
  <si>
    <t>56:44:0201003:7026</t>
  </si>
  <si>
    <t>56:44:0201003:7026-56/217/2022-1
19.12.2022</t>
  </si>
  <si>
    <t>г. Оренбург, с/т "Березка", №7</t>
  </si>
  <si>
    <t>56:44:0437016:26</t>
  </si>
  <si>
    <t>56:44:0437016:26-56/217/2022-1            20.12.2022</t>
  </si>
  <si>
    <t>г. Оренбург, с/т «2 отд. милиции», уч. 23</t>
  </si>
  <si>
    <t>56:44:0437010:112</t>
  </si>
  <si>
    <t>56:44:0437010:112-56/217/2022-1
20.12.2022</t>
  </si>
  <si>
    <t>г. Оренбург, с/т "Березка", уч. 30</t>
  </si>
  <si>
    <t>56:44:0437016:134</t>
  </si>
  <si>
    <t>56:44:0437016:134-56/217/2022-1
21.12.2022</t>
  </si>
  <si>
    <t>г. Оренбург, с/т "Им. Мальцева", уч.88</t>
  </si>
  <si>
    <t>56:44:0201003:6899</t>
  </si>
  <si>
    <t>56:44:0201003:6899-56/217/2022-1
21.12.2022</t>
  </si>
  <si>
    <t>г Оренбург, с/т "КАЛИНА КРАСНАЯ",уч.396</t>
  </si>
  <si>
    <t>56:44:0201002:63</t>
  </si>
  <si>
    <t>56:44:0201002:63-56/217/2022-1
21.12.2022</t>
  </si>
  <si>
    <t>г. Оренбург, сдт МАСЛОБОЕЦ ОВЧИННЫЙ ГОРОДОК, уч. 50</t>
  </si>
  <si>
    <t>56:44:0436006:47</t>
  </si>
  <si>
    <t>56:44:0436006:47-56/217/2022-1
21.12.2022</t>
  </si>
  <si>
    <t>г. Оренбург, с/т «им. Мальцева», уч.29</t>
  </si>
  <si>
    <t>56:44:0201003:6851</t>
  </si>
  <si>
    <t>56:44:0201003:6851-56/217/2022-1
22.12.2022</t>
  </si>
  <si>
    <t>г. Оренбург, сдт МАСЛОБОЕЦ ОВЧИННЫЙ ГОРОДОК, уч. 1</t>
  </si>
  <si>
    <t>56:44:0436006:2</t>
  </si>
  <si>
    <t>56:44:0436006:2-56/217/2022-1
22.12.2022</t>
  </si>
  <si>
    <t>г. Оренбург, сдт ВЕТЕРАНОВ СОВЕТСКОЙ АРМИИ ДУБКИ, дом уч.1</t>
  </si>
  <si>
    <t>56:44:0244005:1629</t>
  </si>
  <si>
    <t>56:44:0244005:1629-56/217/2022-1
22.12.2022</t>
  </si>
  <si>
    <t>г. Оренбург, с/т "им.Мальцева", уч.1</t>
  </si>
  <si>
    <t>56:44:0201003:6823</t>
  </si>
  <si>
    <t>56:44:0201003:6823-56/217/2022-1
22.12.2022</t>
  </si>
  <si>
    <t>г. Оренбург, с/т "Мальцева", уч.301</t>
  </si>
  <si>
    <t>56:44:0201003:7068</t>
  </si>
  <si>
    <t>56:44:0201003:7068-56/217/2022-1
23.12.2022</t>
  </si>
  <si>
    <t>г. Оренбург, с/т "им.Мальцева", уч.23</t>
  </si>
  <si>
    <t>56:44:0201003:6845</t>
  </si>
  <si>
    <t>56:44:0201003:6845-56/217/2022-1
22.12.2022</t>
  </si>
  <si>
    <t>г. Оренбург, с/т "Им. Мальцева", уч.184</t>
  </si>
  <si>
    <t>56:44:0201003:6978</t>
  </si>
  <si>
    <t>56:44:0201003:6978-56/217/2022-1
23.12.2022</t>
  </si>
  <si>
    <t>г. Оренбург, сдт МАСЛОБОЕЦ ОВЧИННЫЙ ГОРОДОК, уч. 46</t>
  </si>
  <si>
    <t>56:44:0436006:43</t>
  </si>
  <si>
    <t>56:44:0436006:43-56/217/2022-1
23.12.2022</t>
  </si>
  <si>
    <t>г. Оренбург, с/т "Мичуринец-50", уч. 306</t>
  </si>
  <si>
    <t>56:44:0449003:208</t>
  </si>
  <si>
    <t>56:44:0449003:208-56/217/2022-1
21.12.2022</t>
  </si>
  <si>
    <t>г. Оренбург, с/т "Березка", №5</t>
  </si>
  <si>
    <t>56:44:0437016:19</t>
  </si>
  <si>
    <t>56:44:0437016:19-56/217/2022-1
21.12.2022</t>
  </si>
  <si>
    <t>г. Оренбург, с/т МИЧУРИНЕЦ-50, уч. 310</t>
  </si>
  <si>
    <t>56:44:0449003:210</t>
  </si>
  <si>
    <t>56:44:0449003:210-56/217/2022-1
22.12.2022</t>
  </si>
  <si>
    <t>г. Оренбург, сдт МАСЛОБОЕЦ ОВЧИННЫЙ ГОРОДОК, уч. 71</t>
  </si>
  <si>
    <t>56:44:0436006:67</t>
  </si>
  <si>
    <t>56:44:0436006:67-56/217/2022-1
21.12.2022</t>
  </si>
  <si>
    <t>г Оренбург, с/т "МЕТАЛЛИСТ"</t>
  </si>
  <si>
    <t>56:44:0241001:6069</t>
  </si>
  <si>
    <t>56:44:0241001:6069-56/217/2022-1
23.12.2022</t>
  </si>
  <si>
    <t>г. Оренбург, с/т " ИМ.МАЛЬЦЕВА", уч.256</t>
  </si>
  <si>
    <t>56:44:0201003:7036</t>
  </si>
  <si>
    <t>56:44:0201003:7036-56/217/2022-1
23.12.2022</t>
  </si>
  <si>
    <t>г. Оренбург, с/т им.Мальцева, уч.286</t>
  </si>
  <si>
    <t>56:44:0201003:7055</t>
  </si>
  <si>
    <t>56:44:0201003:7055-56/217/2022-1
23.12.2022</t>
  </si>
  <si>
    <t>г. Оренбург, сдт МАСЛОБОЕЦ ОВЧИННЫЙ ГОРОДОК, уч. 39</t>
  </si>
  <si>
    <t>56:44:0436006:36</t>
  </si>
  <si>
    <t>56:44:0436006:36-56/217/2022-1
23.12.2022</t>
  </si>
  <si>
    <t>г. Оренбург, сдт МАСЛОБОЕЦ ОВЧИННЫЙ ГОРОДОК, уч. 89</t>
  </si>
  <si>
    <t>56:44:0436006:85</t>
  </si>
  <si>
    <t>56:44:0436006:85-56/217/2022-1
23.12.2022</t>
  </si>
  <si>
    <t>г. Оренбург, с/т Мичуринец-50, уч. 67а</t>
  </si>
  <si>
    <t>56:44:0449003:291</t>
  </si>
  <si>
    <t>56:44:0449003:291-56/217/2022-1
22.12.2022</t>
  </si>
  <si>
    <t>г. Оренбург, сдт МАСЛОБОЕЦ ОВЧИННЫЙ ГОРОДОК, уч. 9А</t>
  </si>
  <si>
    <t>56:44:0436006:122</t>
  </si>
  <si>
    <t>56:44:0436006:122-56/217/2022-1
23.12.2022</t>
  </si>
  <si>
    <t>г. Оренбург, сдт МАСЛОБОЕЦ ОВЧИННЫЙ ГОРОДОК, уч. 103</t>
  </si>
  <si>
    <t>56:44:0436006:99</t>
  </si>
  <si>
    <t>56:44:0436006:99-56/217/2022-1
23.12.2022</t>
  </si>
  <si>
    <t>г. Оренбург, сдт МАСЛОБОЕЦ ОВЧИННЫЙ ГОРОДОК, уч. 81</t>
  </si>
  <si>
    <t>56:44:0436006:77</t>
  </si>
  <si>
    <t>56:44:0436006:77-56/217/2022-1
23.12.2022</t>
  </si>
  <si>
    <t>г. Оренбург, сдт МАСЛОБОЕЦ ОВЧИННЫЙ ГОРОДОК, уч. 24А</t>
  </si>
  <si>
    <t>56:44:0436006:113</t>
  </si>
  <si>
    <t>56:44:0436006:113-56/217/2022-1
23.12.2022</t>
  </si>
  <si>
    <t>г Оренбург, с/т "Мичуринец-50", уч. 18</t>
  </si>
  <si>
    <t>56:44:0449003:24</t>
  </si>
  <si>
    <t>56:44:0449003:24-56/217/2022-1
23.12.2022</t>
  </si>
  <si>
    <t>г. Оренбург, сдт МАСЛОБОЕЦ ОВЧИННЫЙ ГОРОДОК, уч. 52</t>
  </si>
  <si>
    <t>56:44:0436006:49</t>
  </si>
  <si>
    <t>56:44:0436006:49-56/217/2022-1
23.12.2022</t>
  </si>
  <si>
    <t>г. Оренбург, с/т им.Мальцева, уч.257</t>
  </si>
  <si>
    <t>56:44:0201003:7037</t>
  </si>
  <si>
    <t>56:44:0201003:7037-56/217/2022-1
23.12.2022</t>
  </si>
  <si>
    <t>г. Оренбург, с/т "ИМ.МАЛЬЦЕВА", уч.229</t>
  </si>
  <si>
    <t>56:44:0201003:7018</t>
  </si>
  <si>
    <t>56:44:0201003:7018-56/217/2022-1
23.12.2022</t>
  </si>
  <si>
    <t>г. Оренбург, Дубки, с.т "Бургаз", участок №251</t>
  </si>
  <si>
    <t>56:44:0239001:252</t>
  </si>
  <si>
    <t>56:44:0239001:252-56/217/2022-1
19.12.2022</t>
  </si>
  <si>
    <t>г Оренбург, ул Иванова, земельный участок расположен в центральной части кадастрового квартала 56:44:0201005</t>
  </si>
  <si>
    <t>56:44:0201005:2831</t>
  </si>
  <si>
    <t>56:44:0201005:2831-56/217/2022-1
22.12.2022</t>
  </si>
  <si>
    <t>город Оренбург городской округ, город Оренбург, микрорайон "поселок Ростоши", улица Иванова, земельный участок расположен в юго-западной части кадастрового квартала 56:44:0201005</t>
  </si>
  <si>
    <t>56:44:0201005:2835</t>
  </si>
  <si>
    <t>56:44:0201005:2835-56/217/2022-1
23.12.2022</t>
  </si>
  <si>
    <t>Оренбург, ул Целинная, микрорайон "поселок Ростоши", земельный участок расположен в западной части кадастрового квартала 56:44:0201005</t>
  </si>
  <si>
    <t>56:44:0201005:2836</t>
  </si>
  <si>
    <t>56:44:0201005:2836-56/217/2022-1
23.12.2022</t>
  </si>
  <si>
    <t>г. Оренбург, с/т "Мичуринец-50", уч. № 63</t>
  </si>
  <si>
    <t>56:44:0449003:49</t>
  </si>
  <si>
    <t>56:44:0449003:49-56/217/2022-1
26.12.2022</t>
  </si>
  <si>
    <t>г. Оренбург, с/т "ВЕТЕРАНЫ СОВЕТСКОЙ АРМИИ", уч.66</t>
  </si>
  <si>
    <t>56:44:0244005:1837</t>
  </si>
  <si>
    <t>56:44:0244005:1837-56/217/2022-1
23.12.2022</t>
  </si>
  <si>
    <t>г. Оренбург, с/т "Ветеранов Советской Армии", №13</t>
  </si>
  <si>
    <t>56:44:0244005:177</t>
  </si>
  <si>
    <t>56:44:0244005:177-56/217/2022-1
22.12.2022</t>
  </si>
  <si>
    <t>г. Оренбург, сдт ВЕТЕРАНОВ СОВЕТСКОЙ АРМИИ ДУБКИ, дом уч.11</t>
  </si>
  <si>
    <t>56:44:0244005:1672</t>
  </si>
  <si>
    <t>56:44:0244005:1672-56/217/2022-1
23.12.2022</t>
  </si>
  <si>
    <t>г Оренбург, с/т "Мичуринец-50", уч. 109б</t>
  </si>
  <si>
    <t>56:44:0449003:236</t>
  </si>
  <si>
    <t>56:44:0449003:236-56/217/2022-1
26.12.2022</t>
  </si>
  <si>
    <t>г. Оренбург, с/т " МИЧУРИНЕЦ-50", уч. 70а</t>
  </si>
  <si>
    <t>56:44:0449003:293</t>
  </si>
  <si>
    <t>56:44:0449003:293-56/217/2022-1
24.12.2022</t>
  </si>
  <si>
    <t>г Оренбург, с/т "Мичуринец-50", уч. 323</t>
  </si>
  <si>
    <t>56:44:0449003:217</t>
  </si>
  <si>
    <t>56:44:0449003:217-56/217/2022-1
26.12.2022</t>
  </si>
  <si>
    <t>г. Оренбург, с/т "Им. Мальцева", уч.118</t>
  </si>
  <si>
    <t>56:44:0201003:6928</t>
  </si>
  <si>
    <t>56:44:0201003:6928-56/217/2022-1
26.12.2022</t>
  </si>
  <si>
    <t>г. Оренбург, с/т МИЧУРИНЕЦ-50, уч. 196</t>
  </si>
  <si>
    <t>56:44:0449003:132</t>
  </si>
  <si>
    <t>56:44:0449003:132-56/217/2022-1
26.12.2022</t>
  </si>
  <si>
    <t>г. Оренбург, с/т Мичуринец-50, уч. 51а</t>
  </si>
  <si>
    <t>56:44:0449003:288</t>
  </si>
  <si>
    <t>56:44:0449003:288-56/217/2022-1
23.12.2022</t>
  </si>
  <si>
    <t>г. Оренбург, сдт МАСЛОБОЕЦ ОВЧИННЫЙ ГОРОДОК, уч. 27А</t>
  </si>
  <si>
    <t>56:44:0436006:115</t>
  </si>
  <si>
    <t>56:44:0436006:115-56/217/2022-2
26.12.2022</t>
  </si>
  <si>
    <t>г. Оренбург, сдт МАСЛОБОЕЦ ОВЧИННЫЙ ГОРОДОК, уч. 27</t>
  </si>
  <si>
    <t>56:44:0436006:26</t>
  </si>
  <si>
    <t>56:44:0436006:26-56/217/2022-1
27.12.2022</t>
  </si>
  <si>
    <t>г. Оренбург, с/т "Мичуринец-50", уч. 47</t>
  </si>
  <si>
    <t>56:44:0449003:38</t>
  </si>
  <si>
    <t>56:44:0449003:38-56/217/2022-1
26.12.2022</t>
  </si>
  <si>
    <t>г. Оренбург, с/т МИЧУРИНЕЦ-50, уч. 231в</t>
  </si>
  <si>
    <t>56:44:0449003:277</t>
  </si>
  <si>
    <t>56:44:0449003:277-56/217/2022-1
26.12.2022</t>
  </si>
  <si>
    <t>г. Оренбург, с/т "Мичуринец-50", участок №44</t>
  </si>
  <si>
    <t>56:44:0449003:2</t>
  </si>
  <si>
    <t>56:44:0449003:2-56/217/2022-1
23.12.2022</t>
  </si>
  <si>
    <t>56:44:0241001:6021</t>
  </si>
  <si>
    <t>56:44:0241001:6021-56/217/2022-1
23.12.2022</t>
  </si>
  <si>
    <t>г. Оренбург, сдт ВЕТЕРАНОВ СОВЕТСКОЙ АРМИИ ДУБКИ, дом уч.6А</t>
  </si>
  <si>
    <t>56:44:0244005:1885</t>
  </si>
  <si>
    <t>56:44:0244005:1885-56/217/2022-1
23.12.2022</t>
  </si>
  <si>
    <t>г. Оренбург, сдт МАСЛОБОЕЦ ОВЧИННЫЙ ГОРОДОК, уч. 47</t>
  </si>
  <si>
    <t>56:44:0436006:44</t>
  </si>
  <si>
    <t>56:44:0436006:44-56/217/2022-2
26.12.2022</t>
  </si>
  <si>
    <t>г. Оренбург, сдт МАСЛОБОЕЦ ОВЧИННЫЙ ГОРОДОК, уч. 2А</t>
  </si>
  <si>
    <t>56:44:0436006:117</t>
  </si>
  <si>
    <t>56:44:0436006:117-56/217/2022-1
26.12.2022</t>
  </si>
  <si>
    <t>г. Оренбург, сдт МАСЛОБОЕЦ ОВЧИННЫЙ ГОРОДОК, уч. 77</t>
  </si>
  <si>
    <t>56:44:0436006:73</t>
  </si>
  <si>
    <t>56:44:0436006:73-56/217/2022-1
27.12.2022</t>
  </si>
  <si>
    <t>г. Оренбург, сдт МАСЛОБОЕЦ ОВЧИННЫЙ ГОРОДОК, уч. 97</t>
  </si>
  <si>
    <t>56:44:0436006:93</t>
  </si>
  <si>
    <t>56:44:0436006:93-56/217/2022-1
27.12.2022</t>
  </si>
  <si>
    <t>г. Оренбург, сдт МАСЛОБОЕЦ ОВЧИННЫЙ ГОРОДОК, уч. 85</t>
  </si>
  <si>
    <t>56:44:0436006:81</t>
  </si>
  <si>
    <t>56:44:0436006:81-56/217/2022-1
27.12.2022</t>
  </si>
  <si>
    <t>г. Оренбург, с/т "Ветеранов Советской Армии", №19</t>
  </si>
  <si>
    <t>56:44:0244005:208</t>
  </si>
  <si>
    <t>56:44:0244005:208-56/217/2022-1
27.12.2022</t>
  </si>
  <si>
    <t>г. Оренбург, сдт МАСЛОБОЕЦ ОВЧИННЫЙ ГОРОДОК, уч. 15</t>
  </si>
  <si>
    <t>56:44:0436006:14</t>
  </si>
  <si>
    <t>56:44:0436006:14-56/217/2022-1
26.12.2022</t>
  </si>
  <si>
    <t>город Оренбург, микрорайон "поселок Ростоши", улица Хусаинова, земельный участок расположен в западной части кадастрового квартала 56:44:0201005</t>
  </si>
  <si>
    <t>56:44:0201005:2829</t>
  </si>
  <si>
    <t>56:44:0201005:2829-56/217/2022-1
26.12.2022</t>
  </si>
  <si>
    <t>г. Оренбург, ул. Костюкова, земельный участок расположен в центральной части кадастрового квартала 56:44:0201005</t>
  </si>
  <si>
    <t>56:44:0201005:2833</t>
  </si>
  <si>
    <t>56:44:0201005:2833-56/217/2022-1
26.12.2022</t>
  </si>
  <si>
    <t>город Оренбург, микрорайон "поселок Ростоши", улица Костюкова, земельный участок расположен в юго-западной части кадастрового квартала 56:44:0201005</t>
  </si>
  <si>
    <t>56:44:0201005:2843</t>
  </si>
  <si>
    <t>56:44:0201005:2843-56/217/2022-1
26.12.2022</t>
  </si>
  <si>
    <t>г. Оренбург, сдт ВЕТЕРАНОВ СОВЕТСКОЙ АРМИИ ДУБКИ, дом уч.83</t>
  </si>
  <si>
    <t>56:44:0244005:1865</t>
  </si>
  <si>
    <t>56:44:0244005:1865-56/217/2022-1
27.12.2022</t>
  </si>
  <si>
    <t>город Оренбург, микрорайон "поселок имени Куйбышева", улица Ветеранов Труда. На земельном участке расположено сооружение дорожного транспорта с кадастровым номером 56:44:0000000:33856</t>
  </si>
  <si>
    <t>56:44:0000000:37101</t>
  </si>
  <si>
    <t>56:44:0000000:37101-56/217/2022-1
27.12.2022</t>
  </si>
  <si>
    <t>г. Оренбург, с/т "МИЧУРИНЕЦ-50", уч. 224</t>
  </si>
  <si>
    <t>56:44:0449003:151</t>
  </si>
  <si>
    <t>56:44:0449003:151-56/217/2022-1
27.12.2022</t>
  </si>
  <si>
    <t>г. Оренбург, сдт ВЕТЕРАНОВ СОВЕТСКОЙ АРМИИ ДУБКИ, дом уч.7А</t>
  </si>
  <si>
    <t>56:44:0244005:1887</t>
  </si>
  <si>
    <t>56:44:0244005:1887-56/217/2022-1
27.12.2022</t>
  </si>
  <si>
    <t>г Оренбург, ул Целинная, микрорайон "поселок Ростоши", земельный участок расположен в юго-западной части кадастрового квартала 56:44:0201005</t>
  </si>
  <si>
    <t>56:44:0000000:38634</t>
  </si>
  <si>
    <t>56:44:0000000:38634-56/217/2022-1
28.12.2022</t>
  </si>
  <si>
    <t>Оренбург, ул Овсянникова, земельный участок расположен в западной части кадастрового квартала 56:44:0201005</t>
  </si>
  <si>
    <t>56:44:0201005:2837</t>
  </si>
  <si>
    <t>56:44:0201005:2837-56/217/2022-1
28.12.2022</t>
  </si>
  <si>
    <t>город Оренбург городской округ, горрод Оренбург, микрорайон "поселок Ростоши", улица Самарская, земельный участок расположен в юго-западной части кадастрового квартала 56:44:0201005</t>
  </si>
  <si>
    <t>56:44:0201005:2838</t>
  </si>
  <si>
    <t>56:44:0201005:2838-56/217/2022-1
27.12.2022</t>
  </si>
  <si>
    <t>город Оренбург городской округ, город Оренбург, микрорайон "поселок Ростоши", земельный участок расположен в юго-западной части кадастрового квартала 56:44:0201005</t>
  </si>
  <si>
    <t>56:44:0201005:2857</t>
  </si>
  <si>
    <t>56:44:0201005:2857-56/217/2022-1
27.12.2022</t>
  </si>
  <si>
    <t>56:44:0224004:2</t>
  </si>
  <si>
    <t>Рыженков Сергей Александрович, 03.04.1982</t>
  </si>
  <si>
    <t>ДА, № 2-887а-13567, от
27.11.2020</t>
  </si>
  <si>
    <t>56:44:0452011:5-56/217/2020-1 11.12.2020</t>
  </si>
  <si>
    <t>Срок действия с 15.12.2020 по 14.12.2025</t>
  </si>
  <si>
    <t xml:space="preserve">Размещение здания школы – МОБУ Лицей № 3 </t>
  </si>
  <si>
    <t>56:44:0000000:33447</t>
  </si>
  <si>
    <t>56:44:0000000:33447-56/217/2023-2
05.01.2023</t>
  </si>
  <si>
    <t>город Оренбург, улица Гаранькина, шоссе Загородное, земельный участок расположен в северо-восточной части кадастрового квартала 56:44:0000000 (АД к дачам Ростоши)</t>
  </si>
  <si>
    <t>56:44:0436001:2-56/217/2021-2
от 02.03.2021</t>
  </si>
  <si>
    <t>г. Оренбург, сдт ГИДРОПРЕСС, уч.49</t>
  </si>
  <si>
    <t>56:44:0244005:2629</t>
  </si>
  <si>
    <t>56:44:0244005:2629-56/217/2023-1
09.01.2023</t>
  </si>
  <si>
    <t>г. Оренбург, с/т «ГЕОФИЗИК», уч. 70</t>
  </si>
  <si>
    <t>56:44:0349009:68</t>
  </si>
  <si>
    <t>56:44:0349009:68-56/217/2023-1
09.01.2023</t>
  </si>
  <si>
    <t>г. Оренбург, с/т «ГЕОФИЗИК», уч. 78</t>
  </si>
  <si>
    <t>56:44:0349009:73</t>
  </si>
  <si>
    <t>56:44:0349009:73-56/217/2023-1
10.01.2023</t>
  </si>
  <si>
    <t xml:space="preserve">Для общего пользования (уличная сеть)            </t>
  </si>
  <si>
    <t>г. Оренбург, с/т «ГЕОФИЗИК», уч. 74</t>
  </si>
  <si>
    <t>56:44:0349009:71</t>
  </si>
  <si>
    <t>56:44:0349009:71-56/217/2023-1
10.01.2023</t>
  </si>
  <si>
    <t>г. Оренбург, Ростоши-2, с/т "Водник", участок №1797</t>
  </si>
  <si>
    <t>56:44:0201003:305</t>
  </si>
  <si>
    <t>56:44:0201003:305-56/217/2023-1
11.01.2023</t>
  </si>
  <si>
    <t>ООО "Оренбург Водоканал", ИНН: 5610077370,</t>
  </si>
  <si>
    <t>аренда</t>
  </si>
  <si>
    <t>56:44:0000000:344-56/217/2021-2
от 30.12.2004</t>
  </si>
  <si>
    <t xml:space="preserve">Срок действия с 30.12.2004 по 31.12.2024 </t>
  </si>
  <si>
    <t>56:44:0238001:937-56/217/2021-2
от 30.12.2004</t>
  </si>
  <si>
    <t>Срок действия с 30.12.2004 по 31.12.2024</t>
  </si>
  <si>
    <t>г. Оренбург, с/т "Вираж", участок №55</t>
  </si>
  <si>
    <t>56:44:0201003:137</t>
  </si>
  <si>
    <t>56:44:0201003:137-56/217/2023-1
11.01.2023</t>
  </si>
  <si>
    <t>г. Оренбург, с/т "Вираж", участок №43</t>
  </si>
  <si>
    <t>56:44:0201003:126</t>
  </si>
  <si>
    <t>56:44:0201003:126-56/217/2023-1
09.01.2023</t>
  </si>
  <si>
    <t>г. Оренбург, с/т "Вираж", участок №101</t>
  </si>
  <si>
    <t>56:44:0201003:85</t>
  </si>
  <si>
    <t>56:44:0201003:85-56/217/2023-1
09.01.2023</t>
  </si>
  <si>
    <t>г. Оренбург, сдт ГЕОФИЗИК ОВЧИННЫЙ ГОРОДОК, уч. 113</t>
  </si>
  <si>
    <t>56:44:0349009:105</t>
  </si>
  <si>
    <t>56:44:0349009:105-56/217/2023-1
11.01.2023</t>
  </si>
  <si>
    <t>г. Оренбург, с.т "Бургаз", участок №232</t>
  </si>
  <si>
    <t>56:44:0239001:231</t>
  </si>
  <si>
    <t>56:44:0239001:231-56/217/2023-1
11.01.2023</t>
  </si>
  <si>
    <t>г. Оренбург, Ростоши-2, с/т "Водник", участок №2053</t>
  </si>
  <si>
    <t>56:44:0201003:469</t>
  </si>
  <si>
    <t>56:44:0201003:469-56/217/2023-1
11.01.2023</t>
  </si>
  <si>
    <t>г. Оренбург, с/т «ГЕОФИЗИК», уч. 194</t>
  </si>
  <si>
    <t>56:44:0349009:184</t>
  </si>
  <si>
    <t>56:44:0349009:184-56/217/2023-1
11.01.2023</t>
  </si>
  <si>
    <t>г. Оренбург, с/т «ГЕОФИЗИК», уч. 93</t>
  </si>
  <si>
    <t>56:44:0349009:87</t>
  </si>
  <si>
    <t>56:44:0349009:87-56/217/2023-1
11.01.2023</t>
  </si>
  <si>
    <t>ООО "Оренбург Водоканал"</t>
  </si>
  <si>
    <t>56:44:0335007:2-56/217/2021-2
от 02.03.2021</t>
  </si>
  <si>
    <t>Срок действия с 02.03.2021 по 31.12.2024</t>
  </si>
  <si>
    <t>ООО "САТУРН", ИНН: 5609196905</t>
  </si>
  <si>
    <t>ДА ЗУ № 21/д-360юр, от 10.12.2021</t>
  </si>
  <si>
    <t>56:44:0127002:14-56/217/2022-1
от 10.12.2021</t>
  </si>
  <si>
    <t>Срок действия с 10.12.2021 по 09.12.2070</t>
  </si>
  <si>
    <t>56:44:0408003:17-56/217/2021-2
от 31.12.2004</t>
  </si>
  <si>
    <t>Срок действия с 31.12.2004 по 31.12.2024</t>
  </si>
  <si>
    <t>56:44:0412002:25-56/217/2021-1
от 30.12.2004</t>
  </si>
  <si>
    <t>город Оренбург городской округ, город Оренбург, й проезд, земельный участок расположен в юго- западной части кадастрового квартала 56:44:0201005</t>
  </si>
  <si>
    <t>56:44:0201005:2834</t>
  </si>
  <si>
    <t>56:44:0201005:2834-56/217/2023-1
12.01.2023</t>
  </si>
  <si>
    <t>56:44:0201003:124</t>
  </si>
  <si>
    <t>56:44:0201003:124-56/217/2023-1
11.01.2023</t>
  </si>
  <si>
    <t>г. Оренбург, с/т "Вираж", участок №1 №2</t>
  </si>
  <si>
    <t>56:44:0201003:82</t>
  </si>
  <si>
    <t>56:44:0201003:82-56/217/2023-1
11.01.2023</t>
  </si>
  <si>
    <t>г. Оренбург, с/т "Вираж", участок №97</t>
  </si>
  <si>
    <t>56:44:0201003:179</t>
  </si>
  <si>
    <t>56:44:0201003:179-56/217/2023-1
11.01.2023</t>
  </si>
  <si>
    <t>г. Оренбург, Ростоши-2, с/т "Водник", участок №2050</t>
  </si>
  <si>
    <t>56:44:0201003:466</t>
  </si>
  <si>
    <t>56:44:0201003:466-56/217/2023-1
11.01.2023</t>
  </si>
  <si>
    <t>56:44:0309006:39-56/217/2021-2
от 30.12.2004</t>
  </si>
  <si>
    <t>56:44:0240008:98-56/217/2021-2
от 02.03.2021</t>
  </si>
  <si>
    <t>56:44:0104001:56-56/217/2021-2
от 02.03.2021</t>
  </si>
  <si>
    <t>56:44:0501001:219-56/217/2021-2  02.03.2021</t>
  </si>
  <si>
    <t>с 30.12.2004 г. по 31.12.2024 г.</t>
  </si>
  <si>
    <t>56:44:0901001:349-56/217/2021-2
от 30.12.2004</t>
  </si>
  <si>
    <t>56:44:0238001:963-56/217/2021-2
от 30.12.2004</t>
  </si>
  <si>
    <t>Срок действия с 30.12.2004 по 31.12.2021 с 30.12.2004 по 31.12.2024</t>
  </si>
  <si>
    <t>56:44:0405001:10-56/217/2021-2
от 02.03.2021</t>
  </si>
  <si>
    <t>56:44:0239001:3801-56/217/2021-2
от 30.12.2004</t>
  </si>
  <si>
    <t>Срок действия с 30.12.2004 по 31.03.2022 с 30.12.2004 по 31.12.2024</t>
  </si>
  <si>
    <t>56:44:0255002:90-56/217/2021-2
от 02.03.2021</t>
  </si>
  <si>
    <t>г. Оренбург, сдт ГЕОФИЗИК ОВЧИННЫЙ ГОРОДОК, уч. 13</t>
  </si>
  <si>
    <t>56:44:0349009:13</t>
  </si>
  <si>
    <t>56:44:0349009:13-56/217/2023-1
11.01.2023</t>
  </si>
  <si>
    <t>г. Оренбург, Ростоши-2, с/т "Водник", участок №2052</t>
  </si>
  <si>
    <t>56:44:0201003:468</t>
  </si>
  <si>
    <t>56:44:0201003:468-56/217/2023-1
12.01.2023</t>
  </si>
  <si>
    <t>г. Оренбург, с/т "Вираж", участок №49</t>
  </si>
  <si>
    <t>56:44:0201003:131</t>
  </si>
  <si>
    <t>56:44:0201003:131-56/217/2023-2
12.01.2023</t>
  </si>
  <si>
    <t>г. Оренбург, Ростоши-2, с/т "Водник", участок №1966</t>
  </si>
  <si>
    <t>56:44:0201003:408</t>
  </si>
  <si>
    <t>56:44:0201003:408-56/217/2023-2
12.01.2023</t>
  </si>
  <si>
    <t>г. Оренбург, с/т ГИДРОПРЕСС,уч.33</t>
  </si>
  <si>
    <t>56:44:0244005:2600</t>
  </si>
  <si>
    <t>56:44:0244005:2600-56/217/2023-1
12.01.2023</t>
  </si>
  <si>
    <t>г. Оренбург, Ростоши-2, с/т "Водник", участок №2150</t>
  </si>
  <si>
    <t>56:44:0201003:499</t>
  </si>
  <si>
    <t>56:44:0201003:499-56/217/2023-1
12.01.2023</t>
  </si>
  <si>
    <t>г. Оренбург, Ростоши-2, с/т "Водник", участок №2045</t>
  </si>
  <si>
    <t>56:44:0201003:461</t>
  </si>
  <si>
    <t>56:44:0201003:461-56/217/2023-1
12.01.2023</t>
  </si>
  <si>
    <t>г. Оренбург, сдт ДРУЖБА-1, уч. 9</t>
  </si>
  <si>
    <t>56:44:0436003:41</t>
  </si>
  <si>
    <t>56:44:0436003:41-56/217/2023-1
12.01.2023</t>
  </si>
  <si>
    <t>г. Оренбург, с/т «ГЕОФИЗИК», уч. 69Б</t>
  </si>
  <si>
    <t>56:44:0349009:225</t>
  </si>
  <si>
    <t>56:44:0349009:225-56/217/2023-1
11.01.2023</t>
  </si>
  <si>
    <t>г. Оренбург, с/т ГИДРОПРЕСС, уч.32</t>
  </si>
  <si>
    <t>56:44:0244005:2599</t>
  </si>
  <si>
    <t>56:44:0244005:2599-56/217/2023-2
12.01.2023</t>
  </si>
  <si>
    <t>г. Оренбург, сдт ГИДРОПРЕСС, дом уч.36</t>
  </si>
  <si>
    <t>56:44:0244005:2605</t>
  </si>
  <si>
    <t>56:44:0244005:2605-56/217/2023-1
12.01.2023</t>
  </si>
  <si>
    <t>56:44:0240013:152-56/217/2021-2
от  02.03.2021</t>
  </si>
  <si>
    <t>ООО "Оренбург Водоканал", ИНН: 5610077370</t>
  </si>
  <si>
    <t>56:44:0240010:205-56/217/2021-2
от 02.03.2021</t>
  </si>
  <si>
    <t>56:44:0225002:335-56/217/2021-2
от 02.03.2021</t>
  </si>
  <si>
    <t>Срок действия с 01.05.2021 по 30.04.2026</t>
  </si>
  <si>
    <t>56:44:0230012:7-56/217/2021-5
от 01.05.2021</t>
  </si>
  <si>
    <t>56:44:0313001:588-56/217/2021-2
от 02.03.2021</t>
  </si>
  <si>
    <t>56:44:0222002:166-56/217/2021-2
от 02.03.2021</t>
  </si>
  <si>
    <t>56:44:0238001:934-56/217/2021-2  от 02.03.2021</t>
  </si>
  <si>
    <t>56:44:0238001:935-56/217/2021-2
от 02.03.2021</t>
  </si>
  <si>
    <t>56:44:0304004:69-56/217/2021-2
от 02.03.2021</t>
  </si>
  <si>
    <t>56:44:0331001:70-56/217/2021-2
от 02.03.2021</t>
  </si>
  <si>
    <t>56:44:0102005:38-56/217/2021-2
от 02.03.2021</t>
  </si>
  <si>
    <t>56:44:0126001:33-56/217/2021-2
от 02.03.2021</t>
  </si>
  <si>
    <t>г. Оренбург, сдт ГЕОФИЗИК ОВЧИННЫЙ ГОРОДОК, уч. 11</t>
  </si>
  <si>
    <t>56:44:0349009:11</t>
  </si>
  <si>
    <t>56:44:0349009:11-56/217/2023-2
13.01.2023</t>
  </si>
  <si>
    <t>г. Оренбург, с/т «ГЕОФИЗИК», уч. 94</t>
  </si>
  <si>
    <t>56:44:0349009:88</t>
  </si>
  <si>
    <t>56:44:0349009:88-56/217/2023-1
13.01.2023</t>
  </si>
  <si>
    <t>г. Оренбург, сдт ГИДРОПРЕСС, уч.48</t>
  </si>
  <si>
    <t>56:44:0244005:2628</t>
  </si>
  <si>
    <t>56:44:0244005:2628-56/217/2023-1
13.01.2023</t>
  </si>
  <si>
    <t>г. Оренбург, Ростоши-2, с/т "Водник", участок №2055</t>
  </si>
  <si>
    <t>56:44:0201003:471</t>
  </si>
  <si>
    <t>56:44:0201003:471-56/217/2023-1
13.01.2023</t>
  </si>
  <si>
    <t>г. Оренбург, с/т «ГЕОФИЗИК», уч. 46</t>
  </si>
  <si>
    <t>56:44:0349009:44</t>
  </si>
  <si>
    <t>56:44:0349009:44-56/217/2023-1
14.01.2023</t>
  </si>
  <si>
    <t>г. Оренбург, сдт ГЕОФИЗИК ОВЧИННЫЙ ГОРОДОК, уч. 116</t>
  </si>
  <si>
    <t>56:44:0349009:108</t>
  </si>
  <si>
    <t>56:44:0349009:108-56/217/2023-1
13.01.2023</t>
  </si>
  <si>
    <t>г. Оренбург, с/т "Вираж", участок №93</t>
  </si>
  <si>
    <t>56:44:0201003:176</t>
  </si>
  <si>
    <t>56:44:0201003:176-56/217/2023-1
12.01.2023</t>
  </si>
  <si>
    <t>г. Оренбург, с/т "Вираж", участок №33</t>
  </si>
  <si>
    <t>56:44:0201003:114</t>
  </si>
  <si>
    <t>56:44:0201003:114-56/217/2023-1
13.01.2023</t>
  </si>
  <si>
    <t>г. Оренбург, Ростоши-2, с/т "Водник", участок №2146</t>
  </si>
  <si>
    <t>56:44:0201003:496</t>
  </si>
  <si>
    <t>56:44:0201003:496-56/217/2023-1
13.01.2023</t>
  </si>
  <si>
    <t>г. Оренбург, Ростоши-2, с/т "Водник", участок № 2149</t>
  </si>
  <si>
    <t>56:44:0201003:498</t>
  </si>
  <si>
    <t>56:44:0201003:498-56/217/2023-1
13.01.2023</t>
  </si>
  <si>
    <t>г. Оренбург, с/т «ГЕОФИЗИК», уч. 29</t>
  </si>
  <si>
    <t>56:44:0349009:29</t>
  </si>
  <si>
    <t>56:44:0349009:29-56/217/2023-1
13.01.2023</t>
  </si>
  <si>
    <t>г. Оренбург, с/т "ДРУЖБА-3", уч. 55</t>
  </si>
  <si>
    <t>56:44:0436002:111</t>
  </si>
  <si>
    <t>56:44:0436002:111-56/217/2023-1
14.01.2023</t>
  </si>
  <si>
    <t>г. Оренбург, с/т "ДРУЖБА-3", уч. 26</t>
  </si>
  <si>
    <t>56:44:0436002:4</t>
  </si>
  <si>
    <t>56:44:0436002:4-56/217/2023-1
13.01.2023</t>
  </si>
  <si>
    <t>г. Оренбург, с/т "Вираж", участок №62</t>
  </si>
  <si>
    <t>56:44:0201003:145</t>
  </si>
  <si>
    <t>56:44:0201003:145-56/217/2023-1
13.01.2023</t>
  </si>
  <si>
    <t>г Оренбург, с/т «Дружба-3», уч. 102А</t>
  </si>
  <si>
    <t>56:44:0436002:56</t>
  </si>
  <si>
    <t>56:44:0436002:56-56/217/2023-1
14.01.2023</t>
  </si>
  <si>
    <t>г. Оренбург, с/т "Заря", уч. 160</t>
  </si>
  <si>
    <t>56:44:0435001:84</t>
  </si>
  <si>
    <t>56:44:0435001:84-56/217/2023-1
14.01.2023</t>
  </si>
  <si>
    <t>г. Оренбург, с/т " Звездочка", уч. 167</t>
  </si>
  <si>
    <t>6:44:0201003:5385</t>
  </si>
  <si>
    <t>56:44:0201003:5385-56/217/2023-1
14.01.2023</t>
  </si>
  <si>
    <t>56:44:0201003:125</t>
  </si>
  <si>
    <t>56:44:0201003:125-56/217/2023-1
13.01.2023</t>
  </si>
  <si>
    <t>г Оренбург, с/т "Водовод", уч. 77</t>
  </si>
  <si>
    <t>56:44:0239001:1543</t>
  </si>
  <si>
    <t>56:44:0239001:1543-56/217/2023-1
13.01.2023</t>
  </si>
  <si>
    <t>г. Оренбург, сдт ГЕОФИЗИК ОВЧИННЫЙ ГОРОДОК, уч. 153</t>
  </si>
  <si>
    <t>56:44:0349009:143</t>
  </si>
  <si>
    <t>56:44:0349009:143-56/217/2023-1
14.01.2023</t>
  </si>
  <si>
    <t>г. Оренбург, сдт ГЕОФИЗИК ОВЧИННЫЙ ГОРОДОК, уч. 154</t>
  </si>
  <si>
    <t>56:44:0349009:144</t>
  </si>
  <si>
    <t>56:44:0349009:144-56/217/2023-1
14.01.2023</t>
  </si>
  <si>
    <t>г Оренбург, снт "Гидропресс-Госматрезервы-Станция "Оренбург"", улица Тюльпанная, земельный участок № 18</t>
  </si>
  <si>
    <t>56:44:0244005:2563</t>
  </si>
  <si>
    <t>56:44:0244005:2563-56/217/2023-1
13.01.2023</t>
  </si>
  <si>
    <t>г. Оренбург, с/т "ДРУЖБА-3", уч. 21А</t>
  </si>
  <si>
    <t>56:44:0436002:174</t>
  </si>
  <si>
    <t>56:44:0436002:174-56/217/2023-1
14.01.2023</t>
  </si>
  <si>
    <t>г. Оренбург, с/т Вишенка, №63</t>
  </si>
  <si>
    <t>56:44:0239001:590</t>
  </si>
  <si>
    <t>56:44:0239001:590-56/217/2023-1
13.01.2023</t>
  </si>
  <si>
    <t>г Оренбург, с/т «ДРУЖБА -3», участок № 129</t>
  </si>
  <si>
    <t>56:44:0435005:227</t>
  </si>
  <si>
    <t>56:44:0435005:227-56/217/2023-1
14.01.2023</t>
  </si>
  <si>
    <t>г. Оренбург, с/т «ГЕОФИЗИК», уч. 163</t>
  </si>
  <si>
    <t>56:44:0349009:153</t>
  </si>
  <si>
    <t>56:44:0349009:153-56/217/2023-1
13.01.2023</t>
  </si>
  <si>
    <t>г. Оренбург, сдт ГЕОФИЗИК ОВЧИННЫЙ ГОРОДОК, уч. 135</t>
  </si>
  <si>
    <t>56:44:0349009:125</t>
  </si>
  <si>
    <t>56:44:0349009:125-56/217/2023-1
14.01.2023</t>
  </si>
  <si>
    <t>г. Оренбург, Ростоши-2, с/т "Водник", участок №1668</t>
  </si>
  <si>
    <t>56:44:0201003:259</t>
  </si>
  <si>
    <t>56:44:0201003:259-56/217/2023-1
13.01.2023</t>
  </si>
  <si>
    <t>г. Оренбург, сдт ГЕОФИЗИК ОВЧИННЫЙ ГОРОДОК, уч. 152</t>
  </si>
  <si>
    <t>56:44:0349009:142</t>
  </si>
  <si>
    <t>56:44:0349009:142-56/217/2023-1
14.01.2023</t>
  </si>
  <si>
    <t>г. Оренбург, сдт ГЕОФИЗИК ОВЧИННЫЙ ГОРОДОК, уч. 212</t>
  </si>
  <si>
    <t>56:44:0349009:201</t>
  </si>
  <si>
    <t>56:44:0349009:201-56/217/2023-1
14.01.2023</t>
  </si>
  <si>
    <t>г. Оренбург, с/т «ГЕОФИЗИК», уч. 4</t>
  </si>
  <si>
    <t>56:44:0349009:4</t>
  </si>
  <si>
    <t>56:44:0349009:4-56/217/2023-1
16.01.2023</t>
  </si>
  <si>
    <t>г. Оренбург, сдт ДРУЖБА-1, уч. 128</t>
  </si>
  <si>
    <t>56:44:0436003:75</t>
  </si>
  <si>
    <t>56:44:0436003:75-56/217/2023-1     16.01.2023</t>
  </si>
  <si>
    <t>г. Оренбург, сдт ДРУЖБА 3 ОВЧИННЫЙ ГОРОДОК, уч. 38</t>
  </si>
  <si>
    <t>56:44:0436002:71</t>
  </si>
  <si>
    <t>56:44:0436002:71-56/217/2023-1      14.01.2023</t>
  </si>
  <si>
    <t>город Оренбург, проспект Братьев Коростелевых. На земельном участке расположены производственные здания, № 52</t>
  </si>
  <si>
    <t>56:44:0310001:31</t>
  </si>
  <si>
    <t>размещение производственных и административных зданий</t>
  </si>
  <si>
    <t>56:44:0310001:31-56/217/2023-9
14.01.2023</t>
  </si>
  <si>
    <t>Суровцев Валерий Васильевич + 2 ФЛ</t>
  </si>
  <si>
    <t>ДА ЗУ № 1504-ФЗ, выдан 18.03.2019</t>
  </si>
  <si>
    <t>56:44:0310001:31-56/001/2020-2  01.06.2020</t>
  </si>
  <si>
    <t>Срок действия с 21.07.2016 с 21.07.2016 на 49 лет</t>
  </si>
  <si>
    <t>г. Оренбург, с/т «ГЕОФИЗИК», уч. 36А</t>
  </si>
  <si>
    <t>56:44:0349009:216</t>
  </si>
  <si>
    <t>56:44:0349009:216-56/217/2023-1
16.01.2023</t>
  </si>
  <si>
    <t>г. Оренбург, с/т «ГЕОФИЗИК», уч. 202</t>
  </si>
  <si>
    <t>56:44:0349009:192</t>
  </si>
  <si>
    <t>56:44:0349009:192-56/217/2023-1
16.01.2023</t>
  </si>
  <si>
    <t>г. Оренбург, с/т «ГЕОФИЗИК», уч. 98</t>
  </si>
  <si>
    <t>56:44:0349009:92</t>
  </si>
  <si>
    <t>56:44:0349009:92-56/217/2023-2
16.01.2023</t>
  </si>
  <si>
    <t>г. Оренбург, с/т ДРУЖБА-1, уч. 104</t>
  </si>
  <si>
    <t>56:44:0436003:40</t>
  </si>
  <si>
    <t>56:44:0436003:40-56/217/2023-1
16.01.2023</t>
  </si>
  <si>
    <t>г. Оренбург, сдт ДРУЖБА-1, уч. 53</t>
  </si>
  <si>
    <t>56:44:0436003:61</t>
  </si>
  <si>
    <t>56:44:0436003:61-56/217/2023-1
16.01.2023</t>
  </si>
  <si>
    <t>г. Оренбург, с/т «Дружба-3», уч. 158</t>
  </si>
  <si>
    <t>56:44:0435005:225</t>
  </si>
  <si>
    <t>56:44:0435005:225-56/217/2023-1
16.01.2023</t>
  </si>
  <si>
    <t>г. Оренбург, с/т "ДРУЖБА-3", уч. 4А</t>
  </si>
  <si>
    <t>56:44:0436002:181</t>
  </si>
  <si>
    <t>56:44:0436002:181-56/217/2023-1
16.01.2023</t>
  </si>
  <si>
    <t>г. Оренбург, с/т ДРУЖБА 3 ОВЧИННЫЙ ГОРОДОК, уч. 74</t>
  </si>
  <si>
    <t>56:44:0436002:61</t>
  </si>
  <si>
    <t>56:44:0436002:61-56/217/2023-1
16.01.2023</t>
  </si>
  <si>
    <t>г. Оренбург, с/т "ДРУЖБА-3", уч. 11</t>
  </si>
  <si>
    <t>56:44:0436002:11</t>
  </si>
  <si>
    <t>56:44:0436002:11-56/217/2023-2
16.01.2023</t>
  </si>
  <si>
    <t>г. Оренбург, с/т «ГЕОФИЗИК», уч. 1Б</t>
  </si>
  <si>
    <t>56:44:0349009:215</t>
  </si>
  <si>
    <t>56:44:0349009:215-56/217/2023-1
16.01.2023</t>
  </si>
  <si>
    <t>г. Оренбург, сдт ДРУЖБА-1, уч. 26</t>
  </si>
  <si>
    <t>56:44:0436003:84</t>
  </si>
  <si>
    <t>56:44:0436003:84-56/217/2023-1
16.01.2023</t>
  </si>
  <si>
    <t>г. Оренбург, с/т «ГЕОФИЗИК», уч. 47</t>
  </si>
  <si>
    <t>56:44:0349009:45</t>
  </si>
  <si>
    <t>56:44:0349009:45-56/217/2023-1
16.01.2023</t>
  </si>
  <si>
    <t>г. Оренбург, с/т «ГЕОФИЗИК», уч. 164</t>
  </si>
  <si>
    <t>56:44:0349009:154</t>
  </si>
  <si>
    <t>56:44:0349009:154-56/217/2023-1
16.01.2023</t>
  </si>
  <si>
    <t>г. Оренбург, Ростоши-2, с/т "Водник", участок №1916</t>
  </si>
  <si>
    <t>56:44:0201003:362</t>
  </si>
  <si>
    <t>56:44:0201003:362-56/217/2023-2
16.01.2023</t>
  </si>
  <si>
    <t>г. Оренбург, с/т "ДРУЖБА-3", уч. 26А</t>
  </si>
  <si>
    <t>56:44:0436002:169</t>
  </si>
  <si>
    <t>56:44:0436002:169-56/217/2023-1
16.01.2023</t>
  </si>
  <si>
    <t>56:44:0101003:24-56/217/2021-1
от 30.12.2004</t>
  </si>
  <si>
    <t>Срок действия с 02.03.2021 по 30.12.2024</t>
  </si>
  <si>
    <t>56:44:0101009:85-56/217/2021-2
от 02.03.2021</t>
  </si>
  <si>
    <t>56:44:0206001:47-56/217/2021-2
от 02.03.2021</t>
  </si>
  <si>
    <t>56:44:0407011:23-56/217/2021-2
от 02.03.2021</t>
  </si>
  <si>
    <t>56:44:0260011:57-56/217/2021-2
от 31.12.2004</t>
  </si>
  <si>
    <t>г. Оренбург, с/т «ГЕОФИЗИК», уч. 81</t>
  </si>
  <si>
    <t>56:44:0349009:76</t>
  </si>
  <si>
    <t>56:44:0349009:76-56/217/2023-1
17.01.2023</t>
  </si>
  <si>
    <t>г. Оренбург, сдт ДРУЖБА-1, уч. 85</t>
  </si>
  <si>
    <t>56:44:0436003:63</t>
  </si>
  <si>
    <t>56:44:0436003:63-56/217/2023-1
17.01.2023</t>
  </si>
  <si>
    <t>г. Оренбург, сдт ГЕОФИЗИК ОВЧИННЫЙ ГОРОДОК, уч. 137</t>
  </si>
  <si>
    <t>56:44:0349009:127</t>
  </si>
  <si>
    <t>56:44:0349009:127-56/217/2023-1
17.01.2023</t>
  </si>
  <si>
    <t>56:44:0108002:19-56/217/2021-2
от 30.12.2004</t>
  </si>
  <si>
    <t>г. Оренбург, с/т «ГЕОФИЗИК», уч. 1320</t>
  </si>
  <si>
    <t>56:44:0349009:207</t>
  </si>
  <si>
    <t>56:44:0349009:207-56/217/2023-1
17.01.2023</t>
  </si>
  <si>
    <t>г. Оренбург, сдт ДРУЖБА-1, уч. 101</t>
  </si>
  <si>
    <t>56:44:0436003:3</t>
  </si>
  <si>
    <t>56:44:0436003:3-56/217/2023-1
17.01.2023</t>
  </si>
  <si>
    <t>г. Оренбург, с/т "Заря", уч. 76</t>
  </si>
  <si>
    <t>56:44:0435001:53</t>
  </si>
  <si>
    <t>56:44:0435001:53-56/217/2023-1
17.01.2023</t>
  </si>
  <si>
    <t>г. Оренбург, с/т "Заря", уч. 109</t>
  </si>
  <si>
    <t>56:44:0435001:68</t>
  </si>
  <si>
    <t>56:44:0435001:68-56/217/2023-1
17.01.2023</t>
  </si>
  <si>
    <t>г. Оренбург, с/т ДРУЖБА-1, уч. 106</t>
  </si>
  <si>
    <t>56:44:0436003:57</t>
  </si>
  <si>
    <t>56:44:0436003:57-56/217/2023-1
16.01.2023</t>
  </si>
  <si>
    <t>г. Оренбург, с/т "Заря", уч. 159</t>
  </si>
  <si>
    <t>56:44:0435001:83</t>
  </si>
  <si>
    <t>56:44:0435001:83-56/217/2023-1
17.01.2023</t>
  </si>
  <si>
    <t>г Оренбург, с/т "ЗАРЯ", уч 183</t>
  </si>
  <si>
    <t>56:44:0241001:6287</t>
  </si>
  <si>
    <t>56:44:0241001:6287-56/217/2023-1
17.01.2023</t>
  </si>
  <si>
    <t>г. Оренбург, с/т «ГЕОФИЗИК», уч. 121-122</t>
  </si>
  <si>
    <t>56:44:0349009:210</t>
  </si>
  <si>
    <t>56:44:0349009:210-56/217/2023-1
17.01.2023</t>
  </si>
  <si>
    <t>Джуламанов Шадияр Алтаевич</t>
  </si>
  <si>
    <t xml:space="preserve"> 56:44:0201004:6-56/217/2021-1
от 24.06.2021</t>
  </si>
  <si>
    <t>Срок действия с 24.06.2021 сроком на 5 лет</t>
  </si>
  <si>
    <t>ДА 21/д-170пр, выдан 08.06.2021</t>
  </si>
  <si>
    <t>56:44:0252001:138-56/217/2021-2
от 02.03.2021</t>
  </si>
  <si>
    <t>г. Оренбург, с/т «ГЕОФИЗИК», уч. 85А</t>
  </si>
  <si>
    <t>56:44:0349009:229</t>
  </si>
  <si>
    <t>56:44:0349009:229-56/217/2023-1
17.01.2023</t>
  </si>
  <si>
    <t>г. Оренбург, сдт ГЕОФИЗИК ОВЧИННЫЙ ГОРОДОК, уч. 12</t>
  </si>
  <si>
    <t>56:44:0349009:12</t>
  </si>
  <si>
    <t>56:44:0349009:12-56/217/2023-1
12.01.2023</t>
  </si>
  <si>
    <t>г. Оренбург, сдт ГЕОФИЗИК ОВЧИННЫЙ ГОРОДОК, уч. 139</t>
  </si>
  <si>
    <t>56:44:0349009:129</t>
  </si>
  <si>
    <t>56:44:0349009:129-56/217/2023-1
17.01.2023</t>
  </si>
  <si>
    <t>г. Оренбург, сдт ЗАРЯ ОБЛИВ, дом уч. без №</t>
  </si>
  <si>
    <t>56:44:0241001:6370</t>
  </si>
  <si>
    <t>56:44:0241001:6370-56/217/2023-1
16.01.2023</t>
  </si>
  <si>
    <t>г. Оренбург, с/т "Заря", уч. 28А</t>
  </si>
  <si>
    <t>56:44:0435001:86</t>
  </si>
  <si>
    <t>56:44:0435001:86-56/217/2023-1
16.01.2023</t>
  </si>
  <si>
    <t>г. Оренбург, с/т "ДРУЖБА-3", уч. 32</t>
  </si>
  <si>
    <t>56:44:0436002:46</t>
  </si>
  <si>
    <t>56:44:0436002:46-56/217/2023-1
16.01.2023</t>
  </si>
  <si>
    <t>г. Оренбург, с/т «ГЕОФИЗИК», уч. 191</t>
  </si>
  <si>
    <t>56:44:0349009:181</t>
  </si>
  <si>
    <t>56:44:0349009:181-56/217/2023-1
17.01.2023</t>
  </si>
  <si>
    <t>г. Оренбург, с/т "ДРУЖБА-3", уч. 139</t>
  </si>
  <si>
    <t>56:44:0435005:252</t>
  </si>
  <si>
    <t>56:44:0435005:252-56/217/2023-1
17.01.2023</t>
  </si>
  <si>
    <t>г. Оренбург, с/т "ДРУЖБА-3", уч. 127</t>
  </si>
  <si>
    <t>56:44:0435005:255</t>
  </si>
  <si>
    <t>56:44:0435005:255-56/217/2023-1
17.01.2023</t>
  </si>
  <si>
    <t>г. Оренбург, с/т "ДРУЖБА-3", уч. 27А</t>
  </si>
  <si>
    <t>56:44:0436002:155</t>
  </si>
  <si>
    <t>56:44:0436002:155-56/217/2023-1
17.01.2023</t>
  </si>
  <si>
    <t>г. Оренбург,с/т «ГЕОФИЗИК», уч. 161</t>
  </si>
  <si>
    <t>56:44:0349009:151</t>
  </si>
  <si>
    <t>56:44:0349009:151-56/217/2023-1
12.01.2023</t>
  </si>
  <si>
    <t>г. Оренбург, с/т "ДРУЖБА-3", уч. 31А</t>
  </si>
  <si>
    <t>56:44:0436002:166</t>
  </si>
  <si>
    <t>56:44:0436002:166-56/217/2023-1
17.01.2023</t>
  </si>
  <si>
    <t>г. Оренбург, с/т «ГЕОФИЗИК», уч. 184</t>
  </si>
  <si>
    <t>56:44:0349009:174</t>
  </si>
  <si>
    <t>56:44:0349009:174-56/217/2023-1
16.01.2023</t>
  </si>
  <si>
    <t>г. Оренбург, с/т «ГЕОФИЗИК», уч. 71</t>
  </si>
  <si>
    <t>56:44:0349009:69</t>
  </si>
  <si>
    <t>56:44:0349009:69-56/217/2023-1
17.01.2023</t>
  </si>
  <si>
    <t>г. Оренбург, с/т «ГЕОФИЗИК», уч. 181</t>
  </si>
  <si>
    <t>56:44:0349009:171</t>
  </si>
  <si>
    <t>56:44:0349009:171-56/217/2023-1
18.01.2023</t>
  </si>
  <si>
    <t>г. Оренбург, с/т «ГЕОФИЗИК», уч. 43</t>
  </si>
  <si>
    <t>56:44:0349009:42</t>
  </si>
  <si>
    <t>56:44:0349009:42-56/217/2023-2
16.01.2023</t>
  </si>
  <si>
    <t>г. Оренбург, с/т «ГЕОФИЗИК», уч. 101</t>
  </si>
  <si>
    <t>56:44:0349009:94</t>
  </si>
  <si>
    <t>56:44:0349009:94-56/217/2023-2
16.01.2023</t>
  </si>
  <si>
    <t>г. Оренбург, с/т «ГЕОФИЗИК», уч. 183</t>
  </si>
  <si>
    <t>56:44:0349009:173</t>
  </si>
  <si>
    <t>56:44:0349009:173-56/217/2023-1
18.01.2023</t>
  </si>
  <si>
    <t>г. Оренбург, с/т «ГЕОФИЗИК», уч. 9</t>
  </si>
  <si>
    <t>56:44:0349009:9</t>
  </si>
  <si>
    <t>56:44:0349009:9-56/217/2023-1
18.01.2023</t>
  </si>
  <si>
    <t>г. Оренбург, с/т «ГЕОФИЗИК», уч. 68</t>
  </si>
  <si>
    <t>56:44:0349009:66</t>
  </si>
  <si>
    <t>56:44:0349009:66-56/217/2023-1
18.01.2023</t>
  </si>
  <si>
    <t>г. Оренбург, с/т «ГЕОФИЗИК», уч. 49</t>
  </si>
  <si>
    <t>56:44:0349009:47</t>
  </si>
  <si>
    <t>56:44:0349009:47-56/217/2023-1
18.01.2023</t>
  </si>
  <si>
    <t>г. Оренбург, с/т «ГЕОФИЗИК», уч. 186</t>
  </si>
  <si>
    <t>56:44:0349009:176</t>
  </si>
  <si>
    <t>56:44:0349009:176-56/217/2023-1
18.01.2023</t>
  </si>
  <si>
    <t>г. Оренбург, с/т "ДРУЖБА-1", уч. 56</t>
  </si>
  <si>
    <t>56:44:0436003:28</t>
  </si>
  <si>
    <t>56:44:0436003:28-56/217/2023-1
18.01.2023</t>
  </si>
  <si>
    <t>г. Оренбург, с/т Дружба-3, уч. 121а</t>
  </si>
  <si>
    <t>56:44:0435005:228</t>
  </si>
  <si>
    <t>56:44:0435005:228-56/217/2023-1
18.01.2023</t>
  </si>
  <si>
    <t>г. Оренбург, с/т «ГЕОФИЗИК», уч. 85</t>
  </si>
  <si>
    <t>56:44:0349009:80</t>
  </si>
  <si>
    <t>56:44:0349009:80-56/217/2023-1
18.01.2023</t>
  </si>
  <si>
    <t>г. Оренбург, с/т «ГЕОФИЗИК», уч. 205</t>
  </si>
  <si>
    <t>56:44:0349009:195</t>
  </si>
  <si>
    <t>56:44:0349009:195-56/217/2023-1
16.01.2023</t>
  </si>
  <si>
    <t>г. Оренбург, сдт ГЕОФИЗИК ОВЧИННЫЙ ГОРОДОК, уч. 14</t>
  </si>
  <si>
    <t>56:44:0349009:14</t>
  </si>
  <si>
    <t>56:44:0349009:14-56/217/2023-1
17.01.2023</t>
  </si>
  <si>
    <t>г. Оренбург, с/т «ГЕОФИЗИК», уч. 100</t>
  </si>
  <si>
    <t>56:44:0349009:93</t>
  </si>
  <si>
    <t>56:44:0349009:93-56/217/2023-1
13.01.2023</t>
  </si>
  <si>
    <t>Срок действия с 10.07.2013 по 03.06.2062</t>
  </si>
  <si>
    <t>56:44:0405007:82-56/217/2021-2
от 30.12.2004</t>
  </si>
  <si>
    <t>56:44:0000000:30174-56/217/2021-2
от 30.12.2004</t>
  </si>
  <si>
    <t>г. Оренбург, сдт ДРУЖБА-1, уч. 70</t>
  </si>
  <si>
    <t>56:44:0436003:55</t>
  </si>
  <si>
    <t>56:44:0436003:55-56/217/2023-1
18.01.2023</t>
  </si>
  <si>
    <t>г. Оренбург, сдт ДРУЖБА-1, уч. 43</t>
  </si>
  <si>
    <t>56:44:0436003:56</t>
  </si>
  <si>
    <t>56:44:0436003:56-56/217/2023-1
17.01.2023</t>
  </si>
  <si>
    <t>г. Оренбург, сдт ГЕОФИЗИК ОВЧИННЫЙ ГОРОДОК, уч. 145</t>
  </si>
  <si>
    <t>56:44:0349009:135</t>
  </si>
  <si>
    <t>56:44:0349009:135-56/217/2023-1
18.01.2023</t>
  </si>
  <si>
    <t>г. Оренбург, сдт ДРУЖБА-1, уч. 46</t>
  </si>
  <si>
    <t>56:44:0436003:23</t>
  </si>
  <si>
    <t>56:44:0436003:23-56/217/2023-1
18.01.2023</t>
  </si>
  <si>
    <t>г. Оренбург, с/т "Звездочка", уч. 297</t>
  </si>
  <si>
    <t>56:44:0201003:5469</t>
  </si>
  <si>
    <t>56:44:0201003:5469-56/217/2023-1
18.01.2023</t>
  </si>
  <si>
    <t>г. Оренбург, с/т "ДРУЖБА-3", уч. 1А</t>
  </si>
  <si>
    <t>56:44:0436002:167</t>
  </si>
  <si>
    <t>56:44:0436002:167-56/217/2023-1
18.01.2023</t>
  </si>
  <si>
    <t>г. Оренбург, с/т "Звездочка", уч. 312</t>
  </si>
  <si>
    <t>56:44:0201003:5482</t>
  </si>
  <si>
    <t>56:44:0201003:5482-56/217/2023-1
18.01.2023</t>
  </si>
  <si>
    <t>г. Оренбург, с/т "ДРУЖБА-3", уч. 30</t>
  </si>
  <si>
    <t>56:44:0436002:34</t>
  </si>
  <si>
    <t>56:44:0436002:34-56/217/2023-1
18.01.2023</t>
  </si>
  <si>
    <t>г. Оренбург, с/т "ДРУЖБА-3", уч. 21</t>
  </si>
  <si>
    <t>56:44:0436002:37</t>
  </si>
  <si>
    <t>56:44:0436002:37-56/217/2023-1
18.01.2023</t>
  </si>
  <si>
    <t>г. Оренбург, с/т "Заря", уч.45</t>
  </si>
  <si>
    <t>56:44:0241001:6269</t>
  </si>
  <si>
    <t>56:44:0241001:6269-56/217/2023-1
18.01.2023</t>
  </si>
  <si>
    <t>г. Оренбург, с/т "ДРУЖБА-3", уч. 94</t>
  </si>
  <si>
    <t>56:44:0436002:141</t>
  </si>
  <si>
    <t>56:44:0436002:141-56/217/2023-1
19.01.2023</t>
  </si>
  <si>
    <t>г. Оренбург, с/т "Заря", уч. 102</t>
  </si>
  <si>
    <t>56:44:0435001:63</t>
  </si>
  <si>
    <t>56:44:0435001:63-56/217/2023-1
18.01.2023</t>
  </si>
  <si>
    <t>г. Оренбург, с/т "ДРУЖБА-3", уч. 48</t>
  </si>
  <si>
    <t>56:44:0436002:107</t>
  </si>
  <si>
    <t>56:44:0436002:107-56/217/2023-1
18.01.2023</t>
  </si>
  <si>
    <t>г Оренбург, с/т "ЗВЕЗДОЧКА",уч.15</t>
  </si>
  <si>
    <t>56:44:0201003:5373</t>
  </si>
  <si>
    <t>56:44:0201003:5373-56/217/2023-1
18.01.2023</t>
  </si>
  <si>
    <t>г. Оренбург, сдт ДРУЖБА-1, уч. 34</t>
  </si>
  <si>
    <t>56:44:0436003:101</t>
  </si>
  <si>
    <t>56:44:0436003:101-56/217/2023-1
18.01.2023</t>
  </si>
  <si>
    <t>с/т «ЛОКОМОТИВ-2», уч. 85</t>
  </si>
  <si>
    <t>56:44:0435005:82</t>
  </si>
  <si>
    <t>56:44:0435005:82-56/217/2023-1
19.01.2023</t>
  </si>
  <si>
    <t>г. Оренбург, с/т "ДРУЖБА-3", уч. 92</t>
  </si>
  <si>
    <t>56:44:0436002:135</t>
  </si>
  <si>
    <t>56:44:0436002:135-56/217/2023-1
19.01.2023</t>
  </si>
  <si>
    <t>г. Оренбург, с/т "Заря", уч. 2</t>
  </si>
  <si>
    <t>56:44:0435001:4</t>
  </si>
  <si>
    <t>56:44:0435001:4-56/217/2023-1
19.01.2023</t>
  </si>
  <si>
    <t>г Оренбург, с/т "ЗАРЯ", уч 123</t>
  </si>
  <si>
    <t>56:44:0241001:6284</t>
  </si>
  <si>
    <t>56:44:0241001:6284-56/217/2023-1
19.01.2023</t>
  </si>
  <si>
    <t>г. Оренбург, с/т "Звездочка", уч. 299</t>
  </si>
  <si>
    <t>56:44:0201003:5471</t>
  </si>
  <si>
    <t>56:44:0201003:5471-56/217/2023-1
19.01.2023</t>
  </si>
  <si>
    <t>г. Оренбург, с/т "Звездочка", уч. 346</t>
  </si>
  <si>
    <t>56:44:0201003:5504</t>
  </si>
  <si>
    <t>56:44:0201003:5504-56/217/2023-1
19.01.2023</t>
  </si>
  <si>
    <t>г. Оренбург, с/т «ГЕОФИЗИК», уч. 69</t>
  </si>
  <si>
    <t>56:44:0349009:67</t>
  </si>
  <si>
    <t>56:44:0349009:67-56/217/2023-1
18.01.2023</t>
  </si>
  <si>
    <t>г. Оренбург, с/т «ГЕОФИЗИК», уч. 16</t>
  </si>
  <si>
    <t>56:44:0349009:16</t>
  </si>
  <si>
    <t>56:44:0349009:16-56/217/2023-1
18.01.2023</t>
  </si>
  <si>
    <t>г. Оренбург, с/т «ГЕОФИЗИК», уч. 185</t>
  </si>
  <si>
    <t>56:44:0349009:175</t>
  </si>
  <si>
    <t>56:44:0349009:175-56/217/2023-1
18.01.2023</t>
  </si>
  <si>
    <t>г. Оренбург, с/т "ДРУЖБА-3", уч. 75</t>
  </si>
  <si>
    <t>56:44:0436002:6</t>
  </si>
  <si>
    <t>56:44:0436002:6-56/217/2023-1
18.01.2023</t>
  </si>
  <si>
    <t>г Оренбург, с/т "Дружба-3", уч. 104</t>
  </si>
  <si>
    <t>56:44:0436002:21</t>
  </si>
  <si>
    <t>56:44:0436002:21-56/217/2023-1
19.01.2023</t>
  </si>
  <si>
    <t>Автодорога:  Стр-во автодороги  от кладбища "Степное" до дач.массива п.Гребени</t>
  </si>
  <si>
    <t>Автодорога:   Для стр-ва трансп. развязки ул. Родимцева и Салмышской</t>
  </si>
  <si>
    <t>56:44:0110002:65-56/217/2021-1
от 01.09.2021</t>
  </si>
  <si>
    <t>ДА объекта мун.неж. фонда № 4-1064а-13659, выдан 22.11.2021</t>
  </si>
  <si>
    <t>Атодорога -   проезд Северный</t>
  </si>
  <si>
    <t>Стадион МОАУ "СОШ № 67"</t>
  </si>
  <si>
    <t xml:space="preserve">Автодорога   ул. Мира </t>
  </si>
  <si>
    <t>Автодорога  -  ул. Одесская</t>
  </si>
  <si>
    <t>Автодорога -ул. Терешковой</t>
  </si>
  <si>
    <t>Автодорога -  ул. Комсомольская</t>
  </si>
  <si>
    <t>Автодорога - улица Степана Разина</t>
  </si>
  <si>
    <t>Автодорога -  улица Орджоникидзе</t>
  </si>
  <si>
    <t>Автодорога - переулок Горный</t>
  </si>
  <si>
    <t>Автодорога - ул. 34-я Линия</t>
  </si>
  <si>
    <t>г Оренбург, с/т "Дружба-3", уч. 102</t>
  </si>
  <si>
    <t>56:44:0436002:55</t>
  </si>
  <si>
    <t>56:44:0436002:55-56/217/2023-1
19.01.2023</t>
  </si>
  <si>
    <t>г. Оренбург, с/т «ЛОКОМОТИВ-2», уч. 62</t>
  </si>
  <si>
    <t>56:44:0435005:62</t>
  </si>
  <si>
    <t>56:44:0435005:62-56/217/2023-1
19.01.2023</t>
  </si>
  <si>
    <t>г. Оренбург, сдт ДРУЖБА-1, уч. 33</t>
  </si>
  <si>
    <t>56:44:0436003:36</t>
  </si>
  <si>
    <t>56:44:0436003:36-56/217/2023-1
19.01.2023</t>
  </si>
  <si>
    <t>г. Оренбург, сдт ДРУЖБА-1, уч. 83</t>
  </si>
  <si>
    <t>56:44:0436003:29</t>
  </si>
  <si>
    <t>56:44:0436003:29-56/217/2023-1
19.01.2023</t>
  </si>
  <si>
    <t>г. Оренбург, сдт ДРУЖБА-1, уч. 81А</t>
  </si>
  <si>
    <t>56:44:0436003:26</t>
  </si>
  <si>
    <t>56:44:0436003:26-56/217/2023-1
19.01.2023</t>
  </si>
  <si>
    <t>г. Оренбург, сдт ДРУЖБА-1, уч. 67</t>
  </si>
  <si>
    <t>56:44:0436003:24</t>
  </si>
  <si>
    <t>56:44:0436003:24-56/217/2023-1
19.01.2023</t>
  </si>
  <si>
    <t>г. Оренбург, с/т "Дружба-3", уч. 121</t>
  </si>
  <si>
    <t>56:44:0435005:253</t>
  </si>
  <si>
    <t>56:44:0435005:253-56/217/2023-1
20.01.2023</t>
  </si>
  <si>
    <t>г. Оренбург, с/т "ДРУЖБА-3", уч. 3</t>
  </si>
  <si>
    <t>56:44:0436002:137</t>
  </si>
  <si>
    <t>56:44:0436002:137-56/217/2023-1
20.01.2023</t>
  </si>
  <si>
    <t>г. Оренбург, сдт ДРУЖБА 3 ОВЧИННЫЙ ГОРОДОК, уч. 41</t>
  </si>
  <si>
    <t>56:44:0436002:78</t>
  </si>
  <si>
    <t>56:44:0436002:78-56/217/2023-1
20.01.2023</t>
  </si>
  <si>
    <t>г. Оренбург, с/т "ДРУЖБА-3", уч. 95</t>
  </si>
  <si>
    <t>56:44:0436002:142</t>
  </si>
  <si>
    <t>56:44:0436002:142-56/217/2023-1
20.01.2023</t>
  </si>
  <si>
    <t>г. Оренбург, сдт ДРУЖБА 3 ОВЧИННЫЙ ГОРОДОК, уч. 31</t>
  </si>
  <si>
    <t>56:44:0436002:7</t>
  </si>
  <si>
    <t>56:44:0436002:7-56/217/2023-1
20.01.2023</t>
  </si>
  <si>
    <t>г. Оренбург, с/т "ДРУЖБА-3", уч. 69</t>
  </si>
  <si>
    <t>56:44:0436002:121</t>
  </si>
  <si>
    <t>56:44:0436002:121-56/217/2023-1
19.01.2023</t>
  </si>
  <si>
    <t>г. Оренбург, Садоводческое товарищество "Дубки", уч. 30</t>
  </si>
  <si>
    <t>56:44:0239001:1310</t>
  </si>
  <si>
    <t>56:44:0239001:1310-56/217/2023-1
19.01.2023</t>
  </si>
  <si>
    <t>г. Оренбург, с/т ДРУЖБА-1, уч. 140</t>
  </si>
  <si>
    <t>56:44:0436003:69</t>
  </si>
  <si>
    <t>56:44:0436003:69-56/217/2023-1 от 17.01.2023</t>
  </si>
  <si>
    <t>Автодорога - ул. Репина</t>
  </si>
  <si>
    <t>18.02.2015   56-56/001-56/001/012/2015-202/1</t>
  </si>
  <si>
    <t>Автодорога -  ул. 26-я Линия</t>
  </si>
  <si>
    <t>Автодорога - ул. Фрунзе</t>
  </si>
  <si>
    <t>Автодорога -  ул. Мало-Луговая</t>
  </si>
  <si>
    <t>г Оренбург, с/т "ДРУЖБА - 3", уч. 130</t>
  </si>
  <si>
    <t>56:44:0435005:232</t>
  </si>
  <si>
    <t>56:44:0435005:232-56/217/2023-1
19.01.2023</t>
  </si>
  <si>
    <t>г. Оренбург, с/т "Заря", уч. 5</t>
  </si>
  <si>
    <t>56:44:0435001:7</t>
  </si>
  <si>
    <t>56:44:0435001:7-56/217/2023-1
20.01.2023</t>
  </si>
  <si>
    <t>г. Оренбург, с/т "Заря", уч. 104</t>
  </si>
  <si>
    <t>56:44:0435001:65</t>
  </si>
  <si>
    <t>56:44:0435001:65-56/217/2023-1
20.01.2023</t>
  </si>
  <si>
    <t>г. Оренбург, с/т "Незабудка", уч. 21</t>
  </si>
  <si>
    <t>56:44:0201003:7765</t>
  </si>
  <si>
    <t>56:44:0201003:7765-56/217/2023-1
19.01.2023</t>
  </si>
  <si>
    <t>г. Оренбург, с/т "Незабудка", уч. 1356</t>
  </si>
  <si>
    <t>56:44:0201003:7582</t>
  </si>
  <si>
    <t>56:44:0201003:7582-56/217/2023-1
20.01.2023</t>
  </si>
  <si>
    <t>ОДС пропорц. м-месту</t>
  </si>
  <si>
    <t>56:44:0113001:180-56/217/2022-2460   25.11.2022</t>
  </si>
  <si>
    <t xml:space="preserve">лист 85 </t>
  </si>
  <si>
    <t>Размещение многоэтажной застройки</t>
  </si>
  <si>
    <t>г. Оренбург, сдт ГЕОФИЗИК ОВЧИННЫЙ ГОРОДОК, уч. 128</t>
  </si>
  <si>
    <t>56:44:0349009:119</t>
  </si>
  <si>
    <t>56:44:0349009:119-56/217/2023-1
11.01.2023</t>
  </si>
  <si>
    <t>г Оренбург, с/т "Дружба-3", уч. 103</t>
  </si>
  <si>
    <t>56:44:0436002:139</t>
  </si>
  <si>
    <t>56:44:0436002:139-56/217/2023-1
20.01.2023</t>
  </si>
  <si>
    <t>г. Оренбург, с/т «ЛОКОМОТИВ-2», уч. 80</t>
  </si>
  <si>
    <t>56:44:0435005:77</t>
  </si>
  <si>
    <t>56:44:0435005:77-56/217/2023-1
19.01.2023</t>
  </si>
  <si>
    <t>г. Оренбург, с/т "ДРУЖБА-3", уч. 52</t>
  </si>
  <si>
    <t>56:44:0436002:35</t>
  </si>
  <si>
    <t>56:44:0436002:35-56/217/2023-2
21.01.2023</t>
  </si>
  <si>
    <t>г Оренбург, с/т "Дружба-3", уч. 154</t>
  </si>
  <si>
    <t>56:44:0435005:230</t>
  </si>
  <si>
    <t>56:44:0435005:230-56/217/2023-1
21.01.2023</t>
  </si>
  <si>
    <t>г Оренбург, с/т "ЗАРЯ", уч 60</t>
  </si>
  <si>
    <t>56:44:0241001:6273</t>
  </si>
  <si>
    <t>56:44:0241001:6273-56/217/2023-1
21.01.2023</t>
  </si>
  <si>
    <t>г. Оренбург, с/т "Заря", уч. 9</t>
  </si>
  <si>
    <t>56:44:0435001:9</t>
  </si>
  <si>
    <t>56:44:0435001:9-56/217/2023-1
21.01.2023</t>
  </si>
  <si>
    <t>г. Оренбург, с/т "Заря", уч. 147</t>
  </si>
  <si>
    <t>56:44:0435001:76</t>
  </si>
  <si>
    <t>56:44:0435001:76-56/217/2023-1
21.01.2023</t>
  </si>
  <si>
    <t>г. Оренбург, с/т "Звездочка", уч. 333</t>
  </si>
  <si>
    <t>56:44:0201003:5498</t>
  </si>
  <si>
    <t>56:44:0201003:5498-56/217/2023-1
21.01.2023</t>
  </si>
  <si>
    <t>г. Оренбург, сдт ЛОКОМОТИВ-1 ОВЧИННЫЙ ГОРОДОК, уч. 63</t>
  </si>
  <si>
    <t>56:44:0437010:71</t>
  </si>
  <si>
    <t>56:44:0437010:71-56/217/2023-1
21.01.2023</t>
  </si>
  <si>
    <t>г. Оренбург, с/т "Незабудка", уч. 1444</t>
  </si>
  <si>
    <t>56:44:0201003:7572</t>
  </si>
  <si>
    <t>56:44:0201003:7572-56/217/2023-1
21.01.2023</t>
  </si>
  <si>
    <t>г Оренбург, с/т "Орбита",уч. 11</t>
  </si>
  <si>
    <t>56:44:0116001:73</t>
  </si>
  <si>
    <t>56:44:0116001:73-56/217/2023-1
21.01.2023</t>
  </si>
  <si>
    <t>г. Оренбург, с/т "Незабудка", уч. 1364</t>
  </si>
  <si>
    <t>56:44:0201003:7633</t>
  </si>
  <si>
    <t>56:44:0201003:7633-56/217/2023-1
21.01.2023</t>
  </si>
  <si>
    <t>г Оренбург, с/т Оазис, уч.46</t>
  </si>
  <si>
    <t>56:44:0302005:85</t>
  </si>
  <si>
    <t>56:44:0302005:85-56/217/2023-1
21.01.2023</t>
  </si>
  <si>
    <t>г. Оренбург, с/т "Заря", уч. 10</t>
  </si>
  <si>
    <t>56:44:0435001:10</t>
  </si>
  <si>
    <t>56:44:0435001:10-56/217/2023-1
21.01.2023</t>
  </si>
  <si>
    <t>г. Оренбург, с/т "ДРУЖБА-3", уч. 12А</t>
  </si>
  <si>
    <t>56:44:0436002:156</t>
  </si>
  <si>
    <t>56:44:0436002:156-56/217/2023-1
20.01.2023</t>
  </si>
  <si>
    <t>г Оренбург, с/т ДРУЖБА 3, уч. 146</t>
  </si>
  <si>
    <t>56:44:0435005:259</t>
  </si>
  <si>
    <t>56:44:0435005:259-56/217/2023-1
21.01.2023</t>
  </si>
  <si>
    <t>г. Оренбург, сдт ДРУЖБА 3 ОВЧИННЫЙ ГОРОДОК, уч. 34</t>
  </si>
  <si>
    <t>56:44:0436002:72</t>
  </si>
  <si>
    <t>56:44:0436002:72-56/217/2023-1
21.01.2023</t>
  </si>
  <si>
    <t>г Оренбург, с/т "ДРУЖБА - 3", уч. 116</t>
  </si>
  <si>
    <t>56:44:0435005:246</t>
  </si>
  <si>
    <t>179780.16</t>
  </si>
  <si>
    <t>56:44:0435005:246-56/217/2023-1
21.01.2023</t>
  </si>
  <si>
    <t>г Оренбург, с/т "ЗАРЯ", уч 73</t>
  </si>
  <si>
    <t>56:44:0241001:6276</t>
  </si>
  <si>
    <t>56:44:0241001:6276-56/217/2023-1
21.01.2023</t>
  </si>
  <si>
    <t>г. Оренбург, с/т "Заря", уч. 6</t>
  </si>
  <si>
    <t>56:44:0435001:8</t>
  </si>
  <si>
    <t>56:44:0435001:8-56/217/2023-1
21.01.2023</t>
  </si>
  <si>
    <t>г. Оренбург, с/т "Заря", уч. 42</t>
  </si>
  <si>
    <t>56:44:0435001:35</t>
  </si>
  <si>
    <t>56:44:0435001:35-56/217/2023-1
21.01.2023</t>
  </si>
  <si>
    <t>г. Оренбург, сдт ВЕТЕРАНОВ СОВЕТСКОЙ АРМИИ ДУБКИ, дом уч.31</t>
  </si>
  <si>
    <t>56:44:0244005:1745</t>
  </si>
  <si>
    <t>56:44:0244005:1745-56/217/2023-1
22.12.2022</t>
  </si>
  <si>
    <t>ПБП                        3944-р 23.12.2022</t>
  </si>
  <si>
    <t>56:44:0320008:6-56/217/2023-12
20.01.2023</t>
  </si>
  <si>
    <t>парк   "Зауральная Роща"</t>
  </si>
  <si>
    <t>г. Оренбург, сдт ДРУЖБА 3 ОВЧИННЫЙ ГОРОДОК, уч. 25</t>
  </si>
  <si>
    <t>56:44:0436002:98</t>
  </si>
  <si>
    <t>56:44:0436002:98-56/217/2023-1
21.01.2023</t>
  </si>
  <si>
    <t>г. Оренбург, сдт ДРУЖБА 3 ОВЧИННЫЙ ГОРОДОК, уч. 53</t>
  </si>
  <si>
    <t>56:44:0436002:93</t>
  </si>
  <si>
    <t>56:44:0436002:93-56/217/2023-1
21.01.2023 08</t>
  </si>
  <si>
    <t>г. Оренбург, с/т "ДРУЖБА-3", уч. 143</t>
  </si>
  <si>
    <t>56:44:0435005:254</t>
  </si>
  <si>
    <t>56:44:0435005:254-56/217/2023-1
21.01.2023</t>
  </si>
  <si>
    <t>г. Оренбург, сдт ДРУЖБА 3 ОВЧИННЫЙ ГОРОДОК, уч. 12</t>
  </si>
  <si>
    <t>56:44:0436002:65</t>
  </si>
  <si>
    <t>56:44:0436002:65-56/217/2023-1
21.01.2023</t>
  </si>
  <si>
    <t>г. Оренбург, с/т "Заря", уч. 152</t>
  </si>
  <si>
    <t>56:44:0435001:79</t>
  </si>
  <si>
    <t>56:44:0435001:79-56/217/2023-1
21.01.2023</t>
  </si>
  <si>
    <t>г. Оренбург, с/т " Заря", уч. 120</t>
  </si>
  <si>
    <t>56:44:0435001:70</t>
  </si>
  <si>
    <t>56:44:0435001:70-56/217/2023-1
21.01.2023</t>
  </si>
  <si>
    <t>г. Оренбург, с/т " Звездочка", уч. 240</t>
  </si>
  <si>
    <t>56:44:0201003:5432</t>
  </si>
  <si>
    <t>56:44:0201003:5432-56/217/2023-1
23.01.2023</t>
  </si>
  <si>
    <t>г. Оренбург, с/т "Звездочка", уч.113</t>
  </si>
  <si>
    <t>56:44:0201003:5262</t>
  </si>
  <si>
    <t>56:44:0201003:5262-56/217/2023-1
21.01.2023</t>
  </si>
  <si>
    <t>г. Оренбург, с/т "Звездочка", уч. 114</t>
  </si>
  <si>
    <t>56:44:0201003:5263</t>
  </si>
  <si>
    <t>56:44:0201003:5263-56/217/2023-1
21.01.2023</t>
  </si>
  <si>
    <t>г Оренбург, с/т"Магистраль", уч.7</t>
  </si>
  <si>
    <t>56:44:0201003:4875</t>
  </si>
  <si>
    <t>56:44:0201003:4875-56/217/2023-1
21.01.2023</t>
  </si>
  <si>
    <t>г. Оренбург, с/т "ОРБИТА", уч. 255</t>
  </si>
  <si>
    <t>56:44:0116001:281</t>
  </si>
  <si>
    <t>56:44:0116001:281-56/217/2023-1
21.01.2023</t>
  </si>
  <si>
    <t>г. Оренбург, с/т "Заря", уч. 108</t>
  </si>
  <si>
    <t>56:44:0435001:67</t>
  </si>
  <si>
    <t>56:44:0435001:67-56/217/2023-1
23.01.2023</t>
  </si>
  <si>
    <t>г. Оренбург, с/т ЖЕЛЕЗНОДОРОЖНИК, уч.2</t>
  </si>
  <si>
    <t>56:44:0241001:4008</t>
  </si>
  <si>
    <t>56:44:0241001:4008-56/217/2023-1
23.01.2023</t>
  </si>
  <si>
    <t>г. Оренбург, с/т ДРУЖБА 3 ОВЧИННЫЙ ГОРОДОК, уч. 119</t>
  </si>
  <si>
    <t>56:44:0435005:251</t>
  </si>
  <si>
    <t>56:44:0435005:251-56/217/2023-1
23.01.2023</t>
  </si>
  <si>
    <t>г Оренбург, с/т Мичуринец-17, уч. 60</t>
  </si>
  <si>
    <t>56:44:0244005:3758</t>
  </si>
  <si>
    <t>56:44:0244005:3758-56/217/2023-1
23.12.2022</t>
  </si>
  <si>
    <t>г. Оренбург, с/т "Незабудка", уч. 41</t>
  </si>
  <si>
    <t>56:44:0201003:7562</t>
  </si>
  <si>
    <t>56:44:0201003:7562-56/217/2023-1
21.01.2023</t>
  </si>
  <si>
    <t>г. Оренбург, с/т "Незабудка", уч. 29</t>
  </si>
  <si>
    <t>56:44:0201003:7727</t>
  </si>
  <si>
    <t>56:44:0201003:7727-56/217/2023-1
21.01.2023</t>
  </si>
  <si>
    <t>г. Оренбург, с/т "Незабудка", уч. 45</t>
  </si>
  <si>
    <t>56:44:0201003:7655</t>
  </si>
  <si>
    <t>56:44:0201003:7655-56/217/2023-1
21.01.2023</t>
  </si>
  <si>
    <t>г. Оренбург, с/т "ДРУЖБА-3", уч. 51</t>
  </si>
  <si>
    <t>56:44:0436002:59</t>
  </si>
  <si>
    <t>56:44:0436002:59-56/217/2023-1
21.01.2023</t>
  </si>
  <si>
    <t>г. Оренбург, р-н сдт ОРБИТА П.БЕРДЫ, уч. 349</t>
  </si>
  <si>
    <t>56:44:0116001:390</t>
  </si>
  <si>
    <t>56:44:0116001:390-56/217/2023-1
20.01.2023</t>
  </si>
  <si>
    <t>г. Оренбург, р-н сдт ОРБИТА П.БЕРДЫ, дом уч. 399</t>
  </si>
  <si>
    <t>56:44:0116001:446</t>
  </si>
  <si>
    <t>56:44:0116001:446-56/217/2023-1
23.01.2023</t>
  </si>
  <si>
    <t>г. Оренбург, р-н сдт ОРБИТА П.БЕРДЫ, дом уч. 89</t>
  </si>
  <si>
    <t>56:44:0116001:552</t>
  </si>
  <si>
    <t>56:44:0116001:552-56/113/2023-1
23.01.2023</t>
  </si>
  <si>
    <t>г. Оренбург, с/т "Железнодорожник", уч.3</t>
  </si>
  <si>
    <t>56:44:0241001:4058</t>
  </si>
  <si>
    <t>56:44:0241001:4058-56/217/2023-1
23.01.2023</t>
  </si>
  <si>
    <t>г. Оренбург,с/т "ДРУЖБА-3", уч. 5</t>
  </si>
  <si>
    <t>56:44:0436002:16</t>
  </si>
  <si>
    <t>56:44:0436002:16-56/217/2023-1
24.01.2023</t>
  </si>
  <si>
    <t>56:44:0201019:237-56/217/2021-2
от 02.03.2021</t>
  </si>
  <si>
    <t xml:space="preserve">Срок действия с 02.03.2021 по 31.12.2024 </t>
  </si>
  <si>
    <t>г. Оренбург, с/т "ЛОКОМОТИВ-2", уч. 16А</t>
  </si>
  <si>
    <t>56:44:0435005:171</t>
  </si>
  <si>
    <t>56:44:0435005:171-56/217/2023-1
24.01.2023</t>
  </si>
  <si>
    <t>г. Оренбург, с/т "Звездочка", уч. 105</t>
  </si>
  <si>
    <t>56:44:0201003:5259</t>
  </si>
  <si>
    <t>56:44:0201003:5259-56/217/2023-1
24.01.2023</t>
  </si>
  <si>
    <t>г. Оренбург, с/т «ЛОКОМОТИВ-2», уч. 110</t>
  </si>
  <si>
    <t>56:44:0435005:105</t>
  </si>
  <si>
    <t>56:44:0435005:105-56/217/2023-1
24.01.2023</t>
  </si>
  <si>
    <t>г. Оренбург, с/т ОРБИТА, уч. 165</t>
  </si>
  <si>
    <t>56:44:0116001:173</t>
  </si>
  <si>
    <t>56:44:0116001:173-56/217/2023-1
24.01.2023</t>
  </si>
  <si>
    <t>г. Оренбург, с/т "Заря", уч. 27</t>
  </si>
  <si>
    <t>56:44:0435001:23</t>
  </si>
  <si>
    <t>56:44:0435001:23-56/217/2023-1
23.01.2023</t>
  </si>
  <si>
    <t>г Оренбург, с/т "ЗАРЯ", уч 121</t>
  </si>
  <si>
    <t>56:44:0241001:6283</t>
  </si>
  <si>
    <t>56:44:0241001:6283-56/217/2023-1
23.01.2023</t>
  </si>
  <si>
    <t>г. Оренбург, с/т "Звездочка", уч. 337</t>
  </si>
  <si>
    <t>56:44:0201003:5501</t>
  </si>
  <si>
    <t>56:44:0201003:5501-56/217/2023-1
24.01.2023</t>
  </si>
  <si>
    <t>г. Оренбург, с/т "Звездочка", уч. 9</t>
  </si>
  <si>
    <t>56:44:0201003:5539</t>
  </si>
  <si>
    <t>56:44:0201003:5539-56/217/2023-2
24.01.2023</t>
  </si>
  <si>
    <t>г. Оренбург, сдт ДРУЖБА 3 ОВЧИННЫЙ ГОРОДОК, уч. 35</t>
  </si>
  <si>
    <t>56:44:0436002:74</t>
  </si>
  <si>
    <t>56:44:0436002:74-56/217/2023-1
24.01.2023</t>
  </si>
  <si>
    <t>г. Оренбург, с/о "Пенсионеров", уч.594</t>
  </si>
  <si>
    <t>56:44:0241001:5252</t>
  </si>
  <si>
    <t>56:44:0241001:5252-56/217/2023-1
24.01.2023</t>
  </si>
  <si>
    <t>г. Оренбург, с/т "ДРУЖБА-3", уч. 33А</t>
  </si>
  <si>
    <t>56:44:0436002:177</t>
  </si>
  <si>
    <t>56:44:0436002:177-56/217/2023-1
24.01.2023</t>
  </si>
  <si>
    <t>г. Оренбург, с/т «ЛОКОМОТИВ-2», уч. 59</t>
  </si>
  <si>
    <t>56:44:0435005:59</t>
  </si>
  <si>
    <t>56:44:0435005:59-56/217/2023-1
24.01.2023</t>
  </si>
  <si>
    <t>г. Оренбург, с/о "Пенсионеров", дом уч.80</t>
  </si>
  <si>
    <t>56:44:0241001:5450</t>
  </si>
  <si>
    <t>56:44:0241001:5450-56/217/2023-1
24.01.2023</t>
  </si>
  <si>
    <t>г. Оренбург, с/т "Орбита", уч. 116</t>
  </si>
  <si>
    <t>56:44:0116001:86</t>
  </si>
  <si>
    <t>56:44:0116001:86-56/217/2023-1
24.01.2023</t>
  </si>
  <si>
    <t>г. Оренбург, р-н сдт ОРБИТА П.БЕРДЫ, дом уч. 186</t>
  </si>
  <si>
    <t>56:44:0116001:203</t>
  </si>
  <si>
    <t>56:44:0116001:203-56/113/2023-1
23.01.2023</t>
  </si>
  <si>
    <t>г. Оренбург, с/т "Звездочка", уч. 86</t>
  </si>
  <si>
    <t>56:44:0201003:5251</t>
  </si>
  <si>
    <t>56:44:0201003:5251-56/217/2023-1
25.01.2023</t>
  </si>
  <si>
    <t>г. Оренбург, с/т «ЛОКОМОТИВ-2», уч. 81</t>
  </si>
  <si>
    <t>56:44:0435005:78</t>
  </si>
  <si>
    <t>56:44:0435005:78-56/217/2023-1
24.01.2023</t>
  </si>
  <si>
    <t>г. Оренбург, с/т "Незабудка", уч. 1329</t>
  </si>
  <si>
    <t>56:44:0201003:7531</t>
  </si>
  <si>
    <t>56:44:0201003:7531-56/217/2023-1
25.01.2023</t>
  </si>
  <si>
    <t>г. Оренбург, с/т "Незабудка", уч. 1361</t>
  </si>
  <si>
    <t>56:44:0201003:7791</t>
  </si>
  <si>
    <t>56:44:0201003:7791-56/217/2023-1
25.01.2023</t>
  </si>
  <si>
    <t>г Оренбург, с/т "Мир", уч.35</t>
  </si>
  <si>
    <t>56:44:0201003:4850</t>
  </si>
  <si>
    <t>56:44:0201003:4850-56/217/2023-1
24.01.2023</t>
  </si>
  <si>
    <t>г. Оренбург, с/о "Пенсионеров", уч.849А</t>
  </si>
  <si>
    <t>56:44:0241001:5499</t>
  </si>
  <si>
    <t>56:44:0241001:5499-56/217/2023-1
25.01.2023</t>
  </si>
  <si>
    <t>г Оренбург, с/т "ОРБИТА", уч. 183</t>
  </si>
  <si>
    <t>56:44:0116001:200</t>
  </si>
  <si>
    <t>56:44:0116001:200-56/217/2023-1
25.01.2023</t>
  </si>
  <si>
    <t>г. Оренбург, с/т "ЛОКОМОТИВ-2", уч. 184</t>
  </si>
  <si>
    <t>56:44:0435005:169</t>
  </si>
  <si>
    <t>56:44:0435005:169-56/217/2023-1
25.01.2023</t>
  </si>
  <si>
    <t>г. Оренбург, р-н сдт ОРБИТА П.БЕРДЫ, дом уч. 74</t>
  </si>
  <si>
    <t>56:44:0116001:527</t>
  </si>
  <si>
    <t>56:44:0116001:527-56/217/2023-1
25.01.2023</t>
  </si>
  <si>
    <t>г. Оренбург, с/т "ЛОКОМОТИВ-2", уч. 41</t>
  </si>
  <si>
    <t>56:44:0435005:41</t>
  </si>
  <si>
    <t>56:44:0435005:41-56/217/2023-1
25.01.2023</t>
  </si>
  <si>
    <t>г Оренбург, с/т"Магистраль", уч.1/3</t>
  </si>
  <si>
    <t>56:44:0201003:5216</t>
  </si>
  <si>
    <t>56:44:0201003:5216-56/217/2023-1
25.01.2023</t>
  </si>
  <si>
    <t>г. Оренбург, р-н сдт ОРБИТА П.БЕРДЫ, дом уч. 61</t>
  </si>
  <si>
    <t>56:44:0116001:506</t>
  </si>
  <si>
    <t>56:44:0116001:506-56/217/2023-1
25.01.2023</t>
  </si>
  <si>
    <t>г. Оренбург, р-н сдт ОРБИТА П.БЕРДЫ, дом уч. 95</t>
  </si>
  <si>
    <t>56:44:0116001:561</t>
  </si>
  <si>
    <t>56:44:0116001:561-56/217/2023-1
25.01.2023</t>
  </si>
  <si>
    <t>г. Оренбург, с/т «ЛОКОМОТИВ-2», уч. 15</t>
  </si>
  <si>
    <t>56:44:0435005:14</t>
  </si>
  <si>
    <t>56:44:0435005:14-56/217/2023-1
25.01.2023</t>
  </si>
  <si>
    <t>г. Оренбург, с/о "Пенсионеров", дом уч.898</t>
  </si>
  <si>
    <t>56:44:0241001:5543</t>
  </si>
  <si>
    <t>56:44:0241001:5543-56/217/2023-1
25.01.2023</t>
  </si>
  <si>
    <t>г. Оренбург, с/т "Незабудка", уч. 1384</t>
  </si>
  <si>
    <t>56:44:0201003:7811</t>
  </si>
  <si>
    <t>56:44:0201003:7811-56/217/2023-1
25.01.2023</t>
  </si>
  <si>
    <t>56:44:0201003:7612</t>
  </si>
  <si>
    <t>56:44:0201003:7612-56/217/2023-1
25.01.2023</t>
  </si>
  <si>
    <t>г. Оренбург, с/т "Незабудка", уч. 1595</t>
  </si>
  <si>
    <t>56:44:0201003:7735</t>
  </si>
  <si>
    <t>56:44:0201003:7735-56/217/2023-1
25.01.2023</t>
  </si>
  <si>
    <t>г. Оренбург, с/о "Пенсионеров", дом уч.671</t>
  </si>
  <si>
    <t>56:44:0241001:5640</t>
  </si>
  <si>
    <t>56:44:0241001:5640-56/217/2023-1
25.01.2023</t>
  </si>
  <si>
    <t>г. Оренбург, с/т "Заря", уч. 146</t>
  </si>
  <si>
    <t>56:44:0435001:75</t>
  </si>
  <si>
    <t>56:44:0435001:75-56/217/2023-1
25.01.2023</t>
  </si>
  <si>
    <t>г. Оренбург, с/т "Заря", уч. 91</t>
  </si>
  <si>
    <t>56:44:0435001:61</t>
  </si>
  <si>
    <t>56:44:0435001:61-56/217/2023-1
25.01.2023</t>
  </si>
  <si>
    <t>г. Оренбург, с/о "Пенсионеров", уч.70А</t>
  </si>
  <si>
    <t>56:44:0241001:5355</t>
  </si>
  <si>
    <t>56:44:0241001:5355-56/217/2023-1
25.01.2023</t>
  </si>
  <si>
    <t>г. Оренбург, с/т "ОРБИТА", уч. 345</t>
  </si>
  <si>
    <t>56:44:0116001:386</t>
  </si>
  <si>
    <t>56:44:0116001:386-56/217/2023-1
25.01.2023</t>
  </si>
  <si>
    <t>г Оренбург, с/т "ЗАРЯ", уч 105</t>
  </si>
  <si>
    <t>56:44:0241001:6281</t>
  </si>
  <si>
    <t>56:44:0241001:6281-56/217/2023-1
25.01.2023</t>
  </si>
  <si>
    <t>г. Оренбург, с/т «ЛОКОМОТИВ-2», уч. 61</t>
  </si>
  <si>
    <t>56:44:0435005:61</t>
  </si>
  <si>
    <t>56:44:0435005:61-56/217/2023-1
25.01.2023</t>
  </si>
  <si>
    <t>56:44:0333011:2-56/217/2021-3
от 31.12.2004</t>
  </si>
  <si>
    <t>56:44:0702001:67-56/217/2021-3
от 02.03.2021</t>
  </si>
  <si>
    <t>56:44:0801001:1860-56/217/2021-3
от 30.12.2004</t>
  </si>
  <si>
    <t>г. Оренбург, с/о "Пенсионеров", уч.854</t>
  </si>
  <si>
    <t>56:44:0241001:5504</t>
  </si>
  <si>
    <t>56:44:0241001:5504-56/217/2023-1
25.01.2023</t>
  </si>
  <si>
    <t>г. Оренбург, с/т «ЛОКОМОТИВ-2», уч. 83</t>
  </si>
  <si>
    <t>56:44:0435005:80</t>
  </si>
  <si>
    <t>56:44:0435005:80-56/217/2023-1
26.01.2023</t>
  </si>
  <si>
    <t>г. Оренбург, с/о "Пенсионеров", уч.953А</t>
  </si>
  <si>
    <t>56:44:0241001:5593</t>
  </si>
  <si>
    <t>56:44:0241001:5593-56/217/2023-1
25.01.2023</t>
  </si>
  <si>
    <t>г. Оренбург, р-н сдт ОРБИТА П.БЕРДЫ, дом уч. 411</t>
  </si>
  <si>
    <t>56:44:0116001:462</t>
  </si>
  <si>
    <t>56:44:0116001:462-56/217/2023-1
25.01.2023</t>
  </si>
  <si>
    <t>г. Оренбург, с/т "НЕЗАБУДКА", уч. 63</t>
  </si>
  <si>
    <t>56:44:0201003:7696</t>
  </si>
  <si>
    <t>56:44:0201003:7696-56/217/2023-1
25.01.2023</t>
  </si>
  <si>
    <t>г. Оренбург, с/о "Пенсионеров", дом уч.767</t>
  </si>
  <si>
    <t>56:44:0241001:5419</t>
  </si>
  <si>
    <t>56:44:0241001:5419-56/217/2023-1
25.01.2023</t>
  </si>
  <si>
    <t>г. Оренбург, с/т «ЛОКОМОТИВ-2», уч. 55</t>
  </si>
  <si>
    <t>56:44:0435005:55</t>
  </si>
  <si>
    <t>56:44:0435005:55-56/217/2023-1
25.01.2023</t>
  </si>
  <si>
    <t>г. Оренбург, с/т "Искра", уч.258</t>
  </si>
  <si>
    <t>56:44:0201003:4562</t>
  </si>
  <si>
    <t>56:44:0201003:4562-56/217/2023-1
26.01.2023</t>
  </si>
  <si>
    <t>г. Оренбург, с/о "Пенсионеров", дом уч.932</t>
  </si>
  <si>
    <t>56:44:0241001:5576</t>
  </si>
  <si>
    <t>56:44:0241001:5576-56/217/2023-2
26.01.2023</t>
  </si>
  <si>
    <t>г. Оренбург, с/о "Пенсионеров", уч.97</t>
  </si>
  <si>
    <t>56:44:0241001:5605</t>
  </si>
  <si>
    <t>56:44:0241001:5605-56/217/2023-1
26.01.2023</t>
  </si>
  <si>
    <t>г. Оренбург, с/о "Пенсионеров", уч.506</t>
  </si>
  <si>
    <t>56:44:0241001:5171</t>
  </si>
  <si>
    <t>56:44:0241001:5171-56/217/2023-1
26.01.2023</t>
  </si>
  <si>
    <t>г. Оренбург, с/о "Пенсионеров", уч.673А</t>
  </si>
  <si>
    <t>56:44:0241001:5311</t>
  </si>
  <si>
    <t>56:44:0241001:5311-56/217/2023-2
26.01.2023</t>
  </si>
  <si>
    <t>г. Оренбург, с/т "ЛОКОМОТИВ-2", уч. 174
Площадь, м2:</t>
  </si>
  <si>
    <t>56:44:0435005:159</t>
  </si>
  <si>
    <t>56:44:0435005:159-56/217/2023-2
25.01.2023</t>
  </si>
  <si>
    <t>г. Оренбург, с/о "Пенсионеров", уч.880</t>
  </si>
  <si>
    <t>56:44:0241001:5526</t>
  </si>
  <si>
    <t>56:44:0241001:5526-56/217/2023-1
26.01.2023</t>
  </si>
  <si>
    <t>г. Оренбург, с/т "Незабудка", уч. 35</t>
  </si>
  <si>
    <t>56:44:0201003:7663</t>
  </si>
  <si>
    <t>56:44:0201003:7663-56/217/2023-1
26.01.2023</t>
  </si>
  <si>
    <t>г. Оренбург, сдт ДРУЖБА-1, уч. 75</t>
  </si>
  <si>
    <t>56:44:0436003:44</t>
  </si>
  <si>
    <t>56:44:0436003:44-56/217/2023-1
18.01.2023</t>
  </si>
  <si>
    <t>г. Оренбург, с/о "Пенсионеров", дом уч.976</t>
  </si>
  <si>
    <t>56:44:0241001:5606</t>
  </si>
  <si>
    <t>56:44:0241001:5606-56/217/2023-1
26.01.2023</t>
  </si>
  <si>
    <t>г. Оренбург, с/о "Пенсионеров", уч.296А</t>
  </si>
  <si>
    <t>56:44:0241001:4971</t>
  </si>
  <si>
    <t>56:44:0241001:4971-56/217/2023-1
26.01.2023</t>
  </si>
  <si>
    <t>г. Оренбург, с/т «ЛОКОМОТИВ-2», уч. 76</t>
  </si>
  <si>
    <t>56:44:0435005:73</t>
  </si>
  <si>
    <t>56:44:0435005:73-56/217/2023-1
26.01.2023</t>
  </si>
  <si>
    <t>г. Оренбург, с/т "Звездочка", уч. 199</t>
  </si>
  <si>
    <t>56:44:0201003:5409</t>
  </si>
  <si>
    <t>56:44:0201003:5409-56/217/2023-1
26.01.2023</t>
  </si>
  <si>
    <t>Срок действия с 01.09.2020 по 31.08.2030</t>
  </si>
  <si>
    <t>56:44:0432005:1447-56/217/2020-2  09.11.2020</t>
  </si>
  <si>
    <t>ООО "ОГСК", ИНН: 5609071014</t>
  </si>
  <si>
    <t>ДА ЗУ, № 21/л-340юр, выдан 22.11.2021</t>
  </si>
  <si>
    <t>56:44:0202002:52-56/217/2022-2  24.03.2022</t>
  </si>
  <si>
    <t>Срок действия с 22.11.2021 по 21.11.2070</t>
  </si>
  <si>
    <t>г. Оренбург, с/т "Незабудка", уч. 1461</t>
  </si>
  <si>
    <t>56:44:0201003:7862</t>
  </si>
  <si>
    <t>56:44:0201003:7862-56/217/2023-1
26.01.2023</t>
  </si>
  <si>
    <t>г. Оренбург, с/т "Незабудка", уч. 61</t>
  </si>
  <si>
    <t>56:44:0201003:7603</t>
  </si>
  <si>
    <t>56:44:0201003:7603-56/217/2023-1
26.01.2023</t>
  </si>
  <si>
    <t>г. Оренбург, с/т "Звездочка", уч. 106</t>
  </si>
  <si>
    <t>56:44:0201003:5260</t>
  </si>
  <si>
    <t>56:44:0201003:5260-56/217/2023-2
26.01.2023</t>
  </si>
  <si>
    <t>г. Оренбург, с/о "Пенсионеров", участок №967Б</t>
  </si>
  <si>
    <t>56:44:0241001:5601</t>
  </si>
  <si>
    <t>56:44:0241001:5601-56/217/2023-2
26.01.2023</t>
  </si>
  <si>
    <t>г. Оренбург, р-н сдт ОРБИТА П.БЕРДЫ, дом уч. 418</t>
  </si>
  <si>
    <t>56:44:0116001:468</t>
  </si>
  <si>
    <t>56:44:0116001:468-56/217/2023-1
27.01.2023</t>
  </si>
  <si>
    <t>г. Оренбург, с/т "ЛОКОМОТИВ-2", уч. 172</t>
  </si>
  <si>
    <t>56:44:0435005:157</t>
  </si>
  <si>
    <t>56:44:0435005:157-56/217/2023-1
26.01.2023</t>
  </si>
  <si>
    <t>г. Оренбург, с/т "Мир", уч.187</t>
  </si>
  <si>
    <t>56:44:0201003:4838</t>
  </si>
  <si>
    <t>56:44:0201003:4838-56/217/2023-1
27.01.2023</t>
  </si>
  <si>
    <t>г. Оренбург, с/т «ЛОКОМОТИВ-2», уч. 79</t>
  </si>
  <si>
    <t>56:44:0435005:76</t>
  </si>
  <si>
    <t>56:44:0435005:76-56/217/2023-1
26.01.2023</t>
  </si>
  <si>
    <t>г. Оренбург, с/о "Пенсионеров", уч. 569</t>
  </si>
  <si>
    <t>56:44:0241001:5226</t>
  </si>
  <si>
    <t>56:44:0241001:5226-56/217/2023-1
27.01.2023</t>
  </si>
  <si>
    <t>г. Оренбург, ст. Нефтяник п.Берды уч.106</t>
  </si>
  <si>
    <t>56:44:0302001:917</t>
  </si>
  <si>
    <t>56:44:0302001:917-56/217/2023-1
26.01.2023</t>
  </si>
  <si>
    <t>г. Оренбург, с/т "Незабудка", уч. 1451</t>
  </si>
  <si>
    <t>56:44:0201003:7680</t>
  </si>
  <si>
    <t>56:44:0201003:7680-56/217/2023-1
26.01.2023</t>
  </si>
  <si>
    <t>г. Оренбург, с/т ОРБИТА, уч. 181</t>
  </si>
  <si>
    <t>56:44:0116001:198</t>
  </si>
  <si>
    <t>56:44:0116001:198-56/217/2023-1
26.01.2023</t>
  </si>
  <si>
    <t>г. Оренбург, с/т «ЛОКОМОТИВ-2», уч. 111</t>
  </si>
  <si>
    <t>56:44:0435005:106</t>
  </si>
  <si>
    <t>56:44:0435005:106-56/217/2023-1
26.01.2023</t>
  </si>
  <si>
    <t>г. Оренбург, с/т "ОРБИТА", уч. 268</t>
  </si>
  <si>
    <t>56:44:0116001:296</t>
  </si>
  <si>
    <t>56:44:0116001:296-56/217/2023-1
27.01.2023</t>
  </si>
  <si>
    <t>г. Оренбург, с/т "ОРБИТА", уч. 128</t>
  </si>
  <si>
    <t>56:44:0116001:104</t>
  </si>
  <si>
    <t>56:44:0116001:104-56/217/2023-1
27.01.2023</t>
  </si>
  <si>
    <t>г Оренбург, с/т "ОРБИТА", уч. 244</t>
  </si>
  <si>
    <t>56:44:0116001:268</t>
  </si>
  <si>
    <t>56:44:0116001:268-56/217/2023-1
27.01.2023</t>
  </si>
  <si>
    <t>г. Оренбург, р-н сдт ОРБИТА П.БЕРДЫ, дом уч. 96</t>
  </si>
  <si>
    <t>56:44:0116001:563</t>
  </si>
  <si>
    <t>56:44:0116001:563-56/217/2023-1
27.01.2023</t>
  </si>
  <si>
    <t>г. Оренбург, сдт ГЕОФИЗИК ОВЧИННЫЙ ГОРОДОК, уч. 134</t>
  </si>
  <si>
    <t>56:44:0349009:124</t>
  </si>
  <si>
    <t>56:44:0349009:124-56/217/2023-1
17.01.2023</t>
  </si>
  <si>
    <t>г. Оренбург, с/о "Пенсионеров", уч.762А</t>
  </si>
  <si>
    <t>56:44:0241001:5415</t>
  </si>
  <si>
    <t>56:44:0241001:5415-56/217/2023-1
27.01.2023</t>
  </si>
  <si>
    <t>г. Оренбург, с/т ПЕКАРЬ, уч. № 53</t>
  </si>
  <si>
    <t>56:44:0436006:157</t>
  </si>
  <si>
    <t>56:44:0436006:157-56/217/2023-1
26.01.2023</t>
  </si>
  <si>
    <t>г. Оренбург, с/т "Незабудка", уч.</t>
  </si>
  <si>
    <t>56:44:0201003:7686</t>
  </si>
  <si>
    <t>56:44:0201003:7686-56/217/2023-1
26.01.2023</t>
  </si>
  <si>
    <t>г. Оренбург, с/о "Пенсионеров", дом уч.944</t>
  </si>
  <si>
    <t>56:44:0241001:5583</t>
  </si>
  <si>
    <t>56:44:0241001:5583-56/217/2023-1
27.01.2023</t>
  </si>
  <si>
    <t xml:space="preserve">г. Оренбург, с/о "Пенсионеров", дом уч.670
</t>
  </si>
  <si>
    <t>56:44:0241001:5310</t>
  </si>
  <si>
    <t>56:44:0241001:5310-56/217/2023-1
27.01.2023</t>
  </si>
  <si>
    <t>г. Оренбург, с/о "Пенсионеров", дом уч.712</t>
  </si>
  <si>
    <t>56:44:0241001:5359</t>
  </si>
  <si>
    <t>56:44:0241001:5359-56/217/2023-1
27.01.2023</t>
  </si>
  <si>
    <t>г. Оренбург, с/о "Пенсионеров", дом уч. 111</t>
  </si>
  <si>
    <t>56:44:0241001:4787</t>
  </si>
  <si>
    <t>56:44:0241001:4787-56/217/2023-1
25.01.2023</t>
  </si>
  <si>
    <t>г Оренбург, с/т "ОРБИТА", уч. 162</t>
  </si>
  <si>
    <t>56:44:0116001:167</t>
  </si>
  <si>
    <t>56:44:0116001:167-56/217/2023-1
27.01.2023</t>
  </si>
  <si>
    <t>г. Оренбург, с/т "ОРБИТА", уч. 129</t>
  </si>
  <si>
    <t>56:44:0116001:105</t>
  </si>
  <si>
    <t>56:44:0116001:105-56/217/2023-1
27.01.2023</t>
  </si>
  <si>
    <t>г. Оренбург, р-н сдт ОРБИТА П.БЕРДЫ, дом уч. 53</t>
  </si>
  <si>
    <t>56:44:0116001:492</t>
  </si>
  <si>
    <t>56:44:0116001:492-56/217/2023-1
24.01.2023</t>
  </si>
  <si>
    <t>г. Оренбург, с/о "Пенсионеров", уч.296</t>
  </si>
  <si>
    <t>56:44:0241001:4970</t>
  </si>
  <si>
    <t>56:44:0241001:4970-56/217/2023-1
24.01.2023</t>
  </si>
  <si>
    <t>г. Оренбург, с/о "Пенсионеров", уч.219</t>
  </si>
  <si>
    <t>56:44:0241001:4890</t>
  </si>
  <si>
    <t>56:44:0241001:4890-56/217/2023-1
27.01.2023</t>
  </si>
  <si>
    <t>г. Оренбург, с/о "Пенсионеров", уч.958</t>
  </si>
  <si>
    <t>56:44:0241001:5598</t>
  </si>
  <si>
    <t>56:44:0241001:5598-56/217/2023-1
27.01.2023</t>
  </si>
  <si>
    <t>г. Оренбург, с/о "Пенсионеров", уч.296Б</t>
  </si>
  <si>
    <t>56:44:0241001:4972</t>
  </si>
  <si>
    <t>56:44:0241001:4972-56/217/2023-1
27.01.2023</t>
  </si>
  <si>
    <t>г. Оренбург, с/о "Пенсионеров", уч. 158</t>
  </si>
  <si>
    <t>56:44:0241001:4830</t>
  </si>
  <si>
    <t>56:44:0241001:4830-56/217/2023-1
27.01.2023</t>
  </si>
  <si>
    <t>г. Оренбург, с/т "Незабудка", уч. 1562
Площадь, м2:</t>
  </si>
  <si>
    <t>56:44:0201003:7593</t>
  </si>
  <si>
    <t>56:44:0201003:7593-56/217/2023-1
27.01.2023</t>
  </si>
  <si>
    <t>г. Оренбург, с/о "Пенсионеров", уч.37А</t>
  </si>
  <si>
    <t>56:44:0241001:5050</t>
  </si>
  <si>
    <t>56:44:0241001:5050-56/217/2023-1
27.01.2023</t>
  </si>
  <si>
    <t>г. Оренбург, с/о "Пенсионеров", дом уч.772</t>
  </si>
  <si>
    <t>56:44:0241001:5424</t>
  </si>
  <si>
    <t>56:44:0241001:5424-56/217/2023-1
27.01.2023</t>
  </si>
  <si>
    <t>г. Оренбург, с/о "Пенсионеров", дом уч.416</t>
  </si>
  <si>
    <t>56:44:0241001:5090</t>
  </si>
  <si>
    <t>56:44:0241001:5090-56/217/2023-1
27.01.2023</t>
  </si>
  <si>
    <t>г. Оренбург, с/о "Пенсионеров", уч.680Б</t>
  </si>
  <si>
    <t>56:44:0241001:5321</t>
  </si>
  <si>
    <t>56:44:0241001:5321-56/217/2023-1
28.01.2023</t>
  </si>
  <si>
    <t>г. Оренбург, с/о "Пенсионеров", дом уч.659</t>
  </si>
  <si>
    <t>56:44:0241001:5298</t>
  </si>
  <si>
    <t>56:44:0241001:5298-56/217/2023-1
28.01.2023</t>
  </si>
  <si>
    <t>г. Оренбург, с/о "Пенсионеров", дом уч.588</t>
  </si>
  <si>
    <t>56:44:0241001:5247</t>
  </si>
  <si>
    <t>56:44:0241001:5247-56/217/2023-1
28.01.2023</t>
  </si>
  <si>
    <t>г. Оренбург, с/т "Соловушка", уч. 661</t>
  </si>
  <si>
    <t>56:44:0240006:904</t>
  </si>
  <si>
    <t>56:44:0240006:904-56/217/2023-1
28.01.2023</t>
  </si>
  <si>
    <t>г. Оренбург, с/т Соловушка, уч. 759</t>
  </si>
  <si>
    <t>56:44:0240006:992</t>
  </si>
  <si>
    <t>56:44:0240006:992-56/217/2023-1
28.01.2023</t>
  </si>
  <si>
    <t>г. Оренбург, с/т "Мир", уч.176</t>
  </si>
  <si>
    <t>56:44:0201003:4789</t>
  </si>
  <si>
    <t>56:44:0201003:4789-56/217/2023-1
28.01.2023</t>
  </si>
  <si>
    <t>г. Оренбург, с/т "Незабудка", уч. 34</t>
  </si>
  <si>
    <t>56:44:0201003:7666</t>
  </si>
  <si>
    <t>56:44:0201003:7666-56/217/2023-1
28.01.2023</t>
  </si>
  <si>
    <t>г. Оренбург, с/о "Пенсионеров", уч.931</t>
  </si>
  <si>
    <t>56:44:0241001:5575</t>
  </si>
  <si>
    <t>56:44:0241001:5575-56/217/2023-2
27.01.2023</t>
  </si>
  <si>
    <t>г. Оренбург, с/т "Незабудка", уч. 1373</t>
  </si>
  <si>
    <t>56:44:0201003:7565</t>
  </si>
  <si>
    <t>56:44:0201003:7565-56/217/2023-1
28.01.2023</t>
  </si>
  <si>
    <t>г. Оренбург, с/т "Незабудка", уч. 1558</t>
  </si>
  <si>
    <t>56:44:0201003:7797</t>
  </si>
  <si>
    <t>56:44:0201003:7797-56/217/2023-1
28.01.2023</t>
  </si>
  <si>
    <t>г. Оренбург, с/о "Пенсионеров", дом уч. 5</t>
  </si>
  <si>
    <t>56:44:0241001:4636</t>
  </si>
  <si>
    <t>56:44:0241001:4636-56/217/2023-1
28.01.2023</t>
  </si>
  <si>
    <t>г. Оренбург, с/о "Пенсионеров", дом уч.699</t>
  </si>
  <si>
    <t>56:44:0241001:5341</t>
  </si>
  <si>
    <t>56:44:0241001:5341-56/217/2023-1
30.01.2023</t>
  </si>
  <si>
    <t>г. Оренбург, с/о "Пенсионеров", дом уч.31</t>
  </si>
  <si>
    <t>56:44:0241001:4991</t>
  </si>
  <si>
    <t>56:44:0241001:4991-56/217/2023-1
30.01.2023</t>
  </si>
  <si>
    <t>г. Оренбург, с/т "ОРБИТА", уч. 167</t>
  </si>
  <si>
    <t>56:44:0116001:176</t>
  </si>
  <si>
    <t>56:44:0116001:176-56/217/2023-1
30.01.2023</t>
  </si>
  <si>
    <t>г. Оренбург, с/о "Пенсионеров", дом уч.608</t>
  </si>
  <si>
    <t>56:44:0241001:5266</t>
  </si>
  <si>
    <t>56:44:0241001:5266-56/217/2023-1
30.01.2023</t>
  </si>
  <si>
    <t>г. Оренбург, с/т "МИР", уч.34</t>
  </si>
  <si>
    <t>56:44:0201003:4672</t>
  </si>
  <si>
    <t>56:44:0201003:4672-56/217/2023-1
27.01.2023</t>
  </si>
  <si>
    <t>г. Оренбург, р-н сдт ОРБИТА П.БЕРДЫ, дом уч. 381</t>
  </si>
  <si>
    <t>56:44:0116001:427</t>
  </si>
  <si>
    <t>110508.19</t>
  </si>
  <si>
    <t>56:44:0116001:427-56/217/2023-1
28.01.2023</t>
  </si>
  <si>
    <t>г. Оренбург, р-н сдт ОРБИТА П.БЕРДЫ, уч. 251</t>
  </si>
  <si>
    <t>56:44:0116001:277</t>
  </si>
  <si>
    <t>56:44:0116001:277-56/217/2023-1
30.01.2023</t>
  </si>
  <si>
    <t>г Оренбург, с/т "ОРБИТА", уч. 236</t>
  </si>
  <si>
    <t>56:44:0116001:259</t>
  </si>
  <si>
    <t>56:44:0116001:259-56/217/2023-1
30.01.2023</t>
  </si>
  <si>
    <t>г Оренбург, с/т "Оазис", уч.81</t>
  </si>
  <si>
    <t>56:44:0302005:1</t>
  </si>
  <si>
    <t>56:44:0302005:1-56/217/2023-1
27.01.2023</t>
  </si>
  <si>
    <t>г. Оренбург, р-н сдт ОРБИТА П.БЕРДЫ, дом уч. 403</t>
  </si>
  <si>
    <t>56:44:0116001:454</t>
  </si>
  <si>
    <t>56:44:0116001:454-56/217/2023-1
28.01.2023</t>
  </si>
  <si>
    <t>г. Оренбург, р-н сдт ОРБИТА П.БЕРДЫ, уч. 275</t>
  </si>
  <si>
    <t>56:44:0116001:304</t>
  </si>
  <si>
    <t>56:44:0116001:304-56/217/2023-1
28.01.2023</t>
  </si>
  <si>
    <t>56:44:0116001:85</t>
  </si>
  <si>
    <t>56:44:0116001:85-56/217/2023-1
27.01.2023</t>
  </si>
  <si>
    <t>г. Оренбург, с/о "Пенсионеров", дом уч.616</t>
  </si>
  <si>
    <t>56:44:0241001:5271</t>
  </si>
  <si>
    <t>56:44:0241001:5271-56/217/2023-1
28.01.2023</t>
  </si>
  <si>
    <t>г. Оренбург, с/о "Пенсионеров", уч.921</t>
  </si>
  <si>
    <t>56:44:0241001:5565</t>
  </si>
  <si>
    <t>56:44:0241001:5565-56/217/2023-1
28.01.2023</t>
  </si>
  <si>
    <t>г. Оренбург, с/о "Пенсионеров", дом уч.541</t>
  </si>
  <si>
    <t>56:44:0241001:4710</t>
  </si>
  <si>
    <t>56:44:0241001:4710-56/217/2023-1
28.01.2023</t>
  </si>
  <si>
    <t>г. Оренбург, с/о "Пенсионеров", уч. 978</t>
  </si>
  <si>
    <t>56:44:0241001:5665</t>
  </si>
  <si>
    <t>56:44:0241001:5665-56/217/2023-1
28.01.2023</t>
  </si>
  <si>
    <t>г. Оренбург, с/о "Пенсионеров", дом уч.447</t>
  </si>
  <si>
    <t>56:44:0241001:4701</t>
  </si>
  <si>
    <t>56:44:0241001:4701-56/217/2023-1
30.01.2023</t>
  </si>
  <si>
    <t>г Оренбург, с/т "ОРБИТА", уч. 98</t>
  </si>
  <si>
    <t>56:44:0116001:567</t>
  </si>
  <si>
    <t>56:44:0116001:567-56/217/2023-1
28.01.2023</t>
  </si>
  <si>
    <t>г. Оренбург, с/о "Пенсионеров", уч.666А</t>
  </si>
  <si>
    <t>56:44:0241001:5305</t>
  </si>
  <si>
    <t>56:44:0241001:5305-56/217/2023-1
28.01.2023</t>
  </si>
  <si>
    <t>г. Оренбург, с/о "Пенсионеров", уч.737</t>
  </si>
  <si>
    <t>56:44:0241001:5386</t>
  </si>
  <si>
    <t>56:44:0241001:5386-56/217/2023-1
28.01.2023</t>
  </si>
  <si>
    <t>г. Оренбург, с/о "Пенсионеров", уч.49</t>
  </si>
  <si>
    <t>56:44:0241001:5152</t>
  </si>
  <si>
    <t>56:44:0241001:5152-56/217/2023-1
28.01.2023</t>
  </si>
  <si>
    <t>г. Оренбург, с/т "СОЛОВУШКА", уч. 1292</t>
  </si>
  <si>
    <t>56:44:0240006:395</t>
  </si>
  <si>
    <t>56:44:0240006:395-56/217/2023-1
28.01.2023</t>
  </si>
  <si>
    <t>г. Оренбург, с/т Соловушка, уч. 255</t>
  </si>
  <si>
    <t>56:44:0240006:565</t>
  </si>
  <si>
    <t>56:44:0240006:565-56/217/2023-1
28.01.2023</t>
  </si>
  <si>
    <t>г. Оренбург, с/т "Соловушка", уч. 932</t>
  </si>
  <si>
    <t>56:44:0240006:1135</t>
  </si>
  <si>
    <t>56:44:0240006:1135-56/217/2023-1
28.01.2023</t>
  </si>
  <si>
    <t>г. Оренбург, с/т "ЛОКОМОТИВ-2", уч. 3</t>
  </si>
  <si>
    <t>56:44:0435005:3</t>
  </si>
  <si>
    <t>56:44:0435005:3-56/217/2023-1
30.01.2023</t>
  </si>
  <si>
    <t>г. Оренбург, с/о "Пенсионеров", уч.886</t>
  </si>
  <si>
    <t>56:44:0241001:5532</t>
  </si>
  <si>
    <t>56:44:0241001:5532-56/217/2023-1
27.01.2023</t>
  </si>
  <si>
    <t>г. Оренбург, с/т ПЕКАРЬ, уч. № 12</t>
  </si>
  <si>
    <t>56:44:0436006:129</t>
  </si>
  <si>
    <t>56:44:0436006:129-56/217/2023-1
28.01.2023</t>
  </si>
  <si>
    <t>г. Оренбург, с/т "Незабудка", уч. 1459</t>
  </si>
  <si>
    <t>56:44:0201003:7717</t>
  </si>
  <si>
    <t>56:44:0201003:7717-56/217/2023-1
27.01.2023</t>
  </si>
  <si>
    <t>г. Оренбург, Садоводческое товарищество "Осинки", уч. 2А</t>
  </si>
  <si>
    <t>56:44:0239001:1175</t>
  </si>
  <si>
    <t>56:44:0239001:1175-56/217/2023-1
28.01.2023</t>
  </si>
  <si>
    <t>г. Оренбург, с/о "Пенсионеров", уч.80-А</t>
  </si>
  <si>
    <t>56:44:0241001:5462</t>
  </si>
  <si>
    <t>56:44:0241001:5462-56/217/2023-1
28.01.2023</t>
  </si>
  <si>
    <t>г. Оренбург, с/о "Пенсионеров", дом уч.694</t>
  </si>
  <si>
    <t>56:44:0241001:5335</t>
  </si>
  <si>
    <t>56:44:0241001:5335-56/217/2023-1
28.01.2023</t>
  </si>
  <si>
    <t>г. Оренбург, с/о "Пенсионеров", дом уч.827</t>
  </si>
  <si>
    <t>56:44:0241001:5476</t>
  </si>
  <si>
    <t>56:44:0241001:5476-56/217/2023-1
28.01.2023</t>
  </si>
  <si>
    <t>г. Оренбург, с/о "Пенсионеров", уч.566Б</t>
  </si>
  <si>
    <t>56:44:0241001:5222</t>
  </si>
  <si>
    <t>56:44:0241001:5222-56/217/2023-2
30.01.2023</t>
  </si>
  <si>
    <t>г. Оренбург, с/о "Пенсионеров", уч.85</t>
  </si>
  <si>
    <t>56:44:0241001:5502</t>
  </si>
  <si>
    <t>56:44:0241001:5502-56/217/2023-1
28.01.2023</t>
  </si>
  <si>
    <t>г. Оренбург, с/о "Пенсионеров", уч.963</t>
  </si>
  <si>
    <t>56:44:0241001:5600</t>
  </si>
  <si>
    <t>56:44:0241001:5600-56/217/2023-1
28.01.2023</t>
  </si>
  <si>
    <t>г. Оренбург, с/о "Пенсионеров", уч.771</t>
  </si>
  <si>
    <t>56:44:0241001:5423</t>
  </si>
  <si>
    <t>56:44:0241001:5423-56/217/2023-1
28.01.2023</t>
  </si>
  <si>
    <t>г. Оренбург, сдт СВЯЗИСТ ОВЧИННЫЙ ГОРОДОК, уч. 25</t>
  </si>
  <si>
    <t>56:44:0436005:16</t>
  </si>
  <si>
    <t>56:44:0436005:16-56/217/2023-1
30.01.2023</t>
  </si>
  <si>
    <t>г. Оренбург, с/т "Соловушка", уч. 665</t>
  </si>
  <si>
    <t>56:44:0240006:907</t>
  </si>
  <si>
    <t>56:44:0240006:907-56/217/2023-1
28.01.2023</t>
  </si>
  <si>
    <t>г. Оренбург, сдт СОЛОВУШКА ОВОЩЕВОД, уч. 723</t>
  </si>
  <si>
    <t>56:44:0240006:959</t>
  </si>
  <si>
    <t>56:44:0240006:959-56/217/2023-1
27.01.2023</t>
  </si>
  <si>
    <t>г. Оренбург, с/о "Пенсионеров", дом уч.406</t>
  </si>
  <si>
    <t>56:44:0241001:5076</t>
  </si>
  <si>
    <t>56:44:0241001:5076-56/217/2023-1
28.01.2023</t>
  </si>
  <si>
    <t>г. Оренбург, с/т "Соловушка", уч. 1155</t>
  </si>
  <si>
    <t>56:44:0240006:106</t>
  </si>
  <si>
    <t>56:44:0240006:106-56/217/2023-1
27.01.2023</t>
  </si>
  <si>
    <t>г. Оренбург, с/о "Пенсионеров", уч.937А</t>
  </si>
  <si>
    <t>56:44:0241001:5579</t>
  </si>
  <si>
    <t>56:44:0241001:5579-56/217/2023-1
30.01.2023</t>
  </si>
  <si>
    <t>г. Оренбург, с/о "Пенсионеров", уч. 156А</t>
  </si>
  <si>
    <t>56:44:0241001:4829</t>
  </si>
  <si>
    <t>56:44:0241001:4829-56/217/2023-2
30.01.2023</t>
  </si>
  <si>
    <t>г. Оренбург, р-н сдт ТРАССА, дом уч. 136</t>
  </si>
  <si>
    <t>56:44:0201003:7441</t>
  </si>
  <si>
    <t>56:44:0201003:7441-56/217/2023-1
30.01.2023</t>
  </si>
  <si>
    <t>г. Оренбург, р-н сдт ТРАССА, дом уч. 152</t>
  </si>
  <si>
    <t>56:44:0201003:7456</t>
  </si>
  <si>
    <t>56:44:0201003:7456-56/217/2023-1
30.01.2023</t>
  </si>
  <si>
    <t>г. Оренбург, с/о "Пенсионеров", уч.677</t>
  </si>
  <si>
    <t>56:44:0241001:5316</t>
  </si>
  <si>
    <t>56:44:0241001:5316-56/217/2023-1
30.01.2023</t>
  </si>
  <si>
    <t>г. Оренбург, с/т "Незабудка", уч. 43</t>
  </si>
  <si>
    <t>56:44:0201003:7724</t>
  </si>
  <si>
    <t>56:44:0201003:7724-56/217/2023-1
30.01.2023</t>
  </si>
  <si>
    <t>г. Оренбург, с/о "Пенсионеров", дом уч.428</t>
  </si>
  <si>
    <t>56:44:0241001:5098</t>
  </si>
  <si>
    <t>56:44:0241001:5098-56/217/2023-2
30.01.2023</t>
  </si>
  <si>
    <t>г. Оренбург, сдт СВЯЗИСТ ОВЧИННЫЙ ГОРОДОК, уч. 6</t>
  </si>
  <si>
    <t>56:44:0436005:39</t>
  </si>
  <si>
    <t>56:44:0436005:39-56/217/2023-1
31.01.2023</t>
  </si>
  <si>
    <t>г. Оренбург, с/о "Пенсионеров", уч.84Б</t>
  </si>
  <si>
    <t>56:44:0241001:5501</t>
  </si>
  <si>
    <t>56:44:0241001:5501-56/217/2023-1
31.01.2023</t>
  </si>
  <si>
    <t>г Оренбург, с/т "Соловушка", уч. 479</t>
  </si>
  <si>
    <t>56:44:0240006:753</t>
  </si>
  <si>
    <t>56:44:0240006:753-56/217/2023-1
31.01.2023</t>
  </si>
  <si>
    <t>г Оренбург, с/т"Сапожок", уч.54</t>
  </si>
  <si>
    <t>56:44:0201003:4184</t>
  </si>
  <si>
    <t>56:44:0201003:4184-56/217/2023-1
31.01.2023</t>
  </si>
  <si>
    <t>г. Оренбург, сдт СВЯЗИСТ ОВЧИННЫЙ ГОРОДОК, уч. 5</t>
  </si>
  <si>
    <t>56:44:0436005:38</t>
  </si>
  <si>
    <t>56:44:0436005:38-56/217/2023-1
31.01.2023</t>
  </si>
  <si>
    <t>г. Оренбург, с/о "Совнархоз", уч. 111</t>
  </si>
  <si>
    <t>56:44:0244005:2334</t>
  </si>
  <si>
    <t>56:44:0244005:2334-56/217/2023-1
31.01.2023</t>
  </si>
  <si>
    <t>г Оренбург, с/т "Соловушка", уч. 138</t>
  </si>
  <si>
    <t>56:44:0240006:455</t>
  </si>
  <si>
    <t>56:44:0240006:455-56/217/2023-1
31.01.2023</t>
  </si>
  <si>
    <t>г. Оренбург, с/т "Незабудка", уч. 1406</t>
  </si>
  <si>
    <t>56:44:0201003:7533</t>
  </si>
  <si>
    <t>56:44:0201003:7533-56/217/2023-1
31.01.2023</t>
  </si>
  <si>
    <t>г Оренбург, с/т "СПУТНИК", уч.99</t>
  </si>
  <si>
    <t>56:44:0241001:4347</t>
  </si>
  <si>
    <t>56:44:0241001:4347-56/217/2023-1
31.01.2023</t>
  </si>
  <si>
    <t>г. Оренбург, с/т ПЕКАРЬ, уч. № 34</t>
  </si>
  <si>
    <t>56:44:0436006:146</t>
  </si>
  <si>
    <t>56:44:0436006:146-56/217/2023-1
31.01.2023</t>
  </si>
  <si>
    <t>г. Оренбург, СНТ Нефтехимик, ул. Солнечная, земельный участок № 10</t>
  </si>
  <si>
    <t>56:44:0302001:1246</t>
  </si>
  <si>
    <t>56:44:0302001:1246-56/217/2023-1
31.01.2023</t>
  </si>
  <si>
    <t>г. Оренбург, с/т ОРБИТА, уч. 2</t>
  </si>
  <si>
    <t>56:44:0116001:217</t>
  </si>
  <si>
    <t>56:44:0116001:217-56/217/2023-2
30.01.2023</t>
  </si>
  <si>
    <t>г Оренбург, с/т "Соловушка", уч. 1333</t>
  </si>
  <si>
    <t>56:44:0240006:432</t>
  </si>
  <si>
    <t>56:44:0240006:432-56/217/2023-1
31.01.2023</t>
  </si>
  <si>
    <t>г Оренбург, с/т "Соловушка" уч. 1234</t>
  </si>
  <si>
    <t>56:44:0240006:332</t>
  </si>
  <si>
    <t>56:44:0240006:332-56/217/2023-1
30.01.2023</t>
  </si>
  <si>
    <t>г Оренбург, с/т "Соловушка", уч. 1309</t>
  </si>
  <si>
    <t>56:44:0240006:409</t>
  </si>
  <si>
    <t>56:44:0240006:409-56/217/2023-1
31.01.2023</t>
  </si>
  <si>
    <t>г Оренбург, с/т "Соловушка",уч.1</t>
  </si>
  <si>
    <t>56:44:0240006:120</t>
  </si>
  <si>
    <t>56:44:0240006:120-56/217/2023-1
31.01.2023</t>
  </si>
  <si>
    <t>г. Оренбург, с/о "Пенсионеров", участок №968</t>
  </si>
  <si>
    <t>56:44:0241001:5602</t>
  </si>
  <si>
    <t>56:44:0241001:5602-56/217/2023-1
30.01.2023</t>
  </si>
  <si>
    <t>г Оренбург, с/т "Соловушка", уч. 1201</t>
  </si>
  <si>
    <t>56:44:0240006:304</t>
  </si>
  <si>
    <t>56:44:0240006:304-56/217/2023-1
31.01.2023</t>
  </si>
  <si>
    <t>г. Оренбург, с/т СОЛОВУШКА , уч. 1369</t>
  </si>
  <si>
    <t>56:44:0240006:451</t>
  </si>
  <si>
    <t>56:44:0240006:451-56/217/2023-1
31.01.2023</t>
  </si>
  <si>
    <t>г Оренбург, с/т "Тонус",уч. 1742</t>
  </si>
  <si>
    <t>56:44:0201003:5986</t>
  </si>
  <si>
    <t>56:44:0201003:5986-56/217/2023-1
31.01.2023</t>
  </si>
  <si>
    <t>г. Оренбург, с/о "Пенсионеров", уч. 111-А</t>
  </si>
  <si>
    <t>56:44:0241001:4788</t>
  </si>
  <si>
    <t>56:44:0241001:4788-56/217/2023-1
31.01.2023</t>
  </si>
  <si>
    <t>г. Оренбург, с/о "Пенсионеров", дом уч.533</t>
  </si>
  <si>
    <t>56:44:0241001:5194</t>
  </si>
  <si>
    <t>56:44:0241001:5194-56/217/2023-1
31.01.2023</t>
  </si>
  <si>
    <t>г Оренбург, с/т "СПУТНИК", уч.97</t>
  </si>
  <si>
    <t>56:44:0241001:4345</t>
  </si>
  <si>
    <t>56:44:0241001:4345-56/217/2023-1
31.01.2023</t>
  </si>
  <si>
    <t>г. Оренбург, р-н сдт ТРАССА, дом уч. 209</t>
  </si>
  <si>
    <t>56:44:0201003:7505</t>
  </si>
  <si>
    <t>56:44:0201003:7505-56/217/2023-1
31.01.2023</t>
  </si>
  <si>
    <t>г. Оренбург, с/т "Соловушка", уч. 98</t>
  </si>
  <si>
    <t>56:44:0240006:1174</t>
  </si>
  <si>
    <t>56:44:0240006:1174-56/217/2023-2
31.01.2023</t>
  </si>
  <si>
    <t>г. Оренбург, с/т "Соловушка", уч. 1363</t>
  </si>
  <si>
    <t>56:44:0240006:450</t>
  </si>
  <si>
    <t>56:44:0240006:450-56/217/2023-1
31.01.2023</t>
  </si>
  <si>
    <t>г Оренбург, с/т "Тонус",уч. 1718</t>
  </si>
  <si>
    <t>56:44:0201003:5962</t>
  </si>
  <si>
    <t>56:44:0201003:5962-56/217/2023-1
31.01.2023</t>
  </si>
  <si>
    <t>г. Оренбург, р-н сдт ОРБИТА П.БЕРДЫ, дом уч. 318</t>
  </si>
  <si>
    <t>56:44:0116001:356</t>
  </si>
  <si>
    <t>56:44:0116001:356-56/217/2023-1
31.01.2023</t>
  </si>
  <si>
    <t>г Оренбург, с/т "ОРБИТА", уч. 176</t>
  </si>
  <si>
    <t>56:44:0116001:191</t>
  </si>
  <si>
    <t>56:44:0116001:191-56/217/2023-1
31.01.2023</t>
  </si>
  <si>
    <t>г. Оренбург, с/о "Пенсионеров", уч.666</t>
  </si>
  <si>
    <t>56:44:0241001:5304</t>
  </si>
  <si>
    <t>56:44:0241001:5304-56/217/2023-2
31.01.2023</t>
  </si>
  <si>
    <t>г. Оренбург, с/т "Соловушка" , уч. 1154</t>
  </si>
  <si>
    <t>56:44:0240006:105</t>
  </si>
  <si>
    <t>56:44:0240006:105-56/217/2023-1
31.01.2023</t>
  </si>
  <si>
    <t>г. Оренбург, сдт СВЯЗИСТ ОВЧИННЫЙ ГОРОДОК, уч. 24</t>
  </si>
  <si>
    <t>56:44:0436005:15</t>
  </si>
  <si>
    <t>56:44:0436005:15-56/217/2023-1
31.01.2023</t>
  </si>
  <si>
    <t>г. Оренбург, с/о "Пенсионеров", уч.286</t>
  </si>
  <si>
    <t>56:44:0241001:4958</t>
  </si>
  <si>
    <t>56:44:0241001:4958-56/217/2023-1
31.01.2023</t>
  </si>
  <si>
    <t>г. Оренбург, с/о "Пенсионеров", уч.351А</t>
  </si>
  <si>
    <t>56:44:0241001:5031</t>
  </si>
  <si>
    <t>56:44:0241001:5031-56/217/2023-1
31.01.2023</t>
  </si>
  <si>
    <t>г. Оренбург, с/т СОЛОВУШКА, уч. 664</t>
  </si>
  <si>
    <t>56:44:0240006:906</t>
  </si>
  <si>
    <t>56:44:0240006:906-56/217/2023-1
31.01.2023</t>
  </si>
  <si>
    <t>МБУ "БИС", ИНН: 5610111173</t>
  </si>
  <si>
    <t>56:44:0601001:1899-56/001/2020-2
от 11.02.2020</t>
  </si>
  <si>
    <t>Предпринимательство</t>
  </si>
  <si>
    <t>г. Оренбург, с/т "Березка", уч. 15</t>
  </si>
  <si>
    <t>56:44:0437016:119</t>
  </si>
  <si>
    <t>56:44:0437016:119-56/217/2023-1
21.12.2022</t>
  </si>
  <si>
    <t>г Оренбург, с/т "Соловушка", уч. 643</t>
  </si>
  <si>
    <t>56:44:0240006:886</t>
  </si>
  <si>
    <t>56:44:0240006:886-56/217/2023-1
01.02.2023</t>
  </si>
  <si>
    <t>г. Оренбург, с/о "Пенсионеров", уч.97А</t>
  </si>
  <si>
    <t>56:44:0241001:5608</t>
  </si>
  <si>
    <t>56:44:0241001:5608-56/217/2023-1
31.01.2023</t>
  </si>
  <si>
    <t>г. Оренбург, с/т "СОЛОВУШКА", уч. 1142</t>
  </si>
  <si>
    <t>56:44:0240006:254</t>
  </si>
  <si>
    <t>56:44:0240006:254-56/217/2023-1
01.02.2023</t>
  </si>
  <si>
    <t>г. Оренбург, с/о "Пенсионеров", уч.712А</t>
  </si>
  <si>
    <t>56:44:0241001:5360</t>
  </si>
  <si>
    <t>56:44:0241001:5360-56/217/2023-1
01.02.2023</t>
  </si>
  <si>
    <t>г Оренбург, с/т "Соловушка", уч. 1344</t>
  </si>
  <si>
    <t>56:44:0240006:438</t>
  </si>
  <si>
    <t>56:44:0240006:438-56/217/2023-1
01.02.2023</t>
  </si>
  <si>
    <t>г. Оренбург, с/т "Соловушка", уч. 1092</t>
  </si>
  <si>
    <t>56:44:0240006:207</t>
  </si>
  <si>
    <t>56:44:0240006:207-56/217/2023-1
01.02.2023</t>
  </si>
  <si>
    <t>г. Оренбург, сдт СВЯЗИСТ ОВЧИННЫЙ ГОРОДОК, уч. 20</t>
  </si>
  <si>
    <t>56:44:0436005:11</t>
  </si>
  <si>
    <t>56:44:0436005:11-56/217/2023-1
01.02.2023</t>
  </si>
  <si>
    <t>г Оренбург, с/т "РАССВЕТ", уч 21</t>
  </si>
  <si>
    <t>56:44:0241001:5735</t>
  </si>
  <si>
    <t>56:44:0241001:5735-56/217/2023-1
01.02.2023</t>
  </si>
  <si>
    <t>г. Оренбург, СНТ Урал, ул. Дубовая, земельный участок № 4</t>
  </si>
  <si>
    <t>56:44:0241001:8506</t>
  </si>
  <si>
    <t>56:44:0241001:8506-56/217/2023-1
01.02.2023</t>
  </si>
  <si>
    <t>г Оренбург, с/т "Соловушка", уч. 1032</t>
  </si>
  <si>
    <t>56:44:0240006:146</t>
  </si>
  <si>
    <t>г. Оренбург, сдт СВЯЗИСТ ОВЧИННЫЙ ГОРОДОК, уч. 8</t>
  </si>
  <si>
    <t>56:44:0436005:41</t>
  </si>
  <si>
    <t>56:44:0436005:41-56/217/2023-2
01.02.2023</t>
  </si>
  <si>
    <t>г. Оренбург, с/т "Соловушка", уч.1187</t>
  </si>
  <si>
    <t>56:44:0240006:290</t>
  </si>
  <si>
    <t>56:44:0240006:290-56/217/2023-1
01.02.2023</t>
  </si>
  <si>
    <t>г. Оренбург, с/т "Просвещение", уч.26</t>
  </si>
  <si>
    <t>56:44:0241001:3598</t>
  </si>
  <si>
    <t>56:44:0241001:3598-56/217/2023-1
01.02.2023</t>
  </si>
  <si>
    <t>г Оренбург, с/т "Соловушка", уч. 993</t>
  </si>
  <si>
    <t>56:44:0240006:1185</t>
  </si>
  <si>
    <t>56:44:0240006:1185-56/217/2023-1
01.02.2023</t>
  </si>
  <si>
    <t>г. Оренбург, с/т "Фонтан", уч. 411</t>
  </si>
  <si>
    <t>56:44:0201003:6402</t>
  </si>
  <si>
    <t>56:44:0201003:6402-56/217/2023-1
01.02.2023</t>
  </si>
  <si>
    <t>56:44:0240006:146-56/217/2023-1
31.01.2023</t>
  </si>
  <si>
    <t>г. Оренбург, с/т "Фонтан", уч.88</t>
  </si>
  <si>
    <t>56:44:0201003:6597</t>
  </si>
  <si>
    <t>56:44:0201003:6597-56/217/2023-1
01.02.2023</t>
  </si>
  <si>
    <t>г. Оренбург, с/т "Строитель", уч.64</t>
  </si>
  <si>
    <t>56:44:0239001:1943</t>
  </si>
  <si>
    <t>56:44:0239001:1943-56/217/2023-1
01.02.2023</t>
  </si>
  <si>
    <t>г. Оренбург, с/о "Пенсионеров", дом уч.979</t>
  </si>
  <si>
    <t>56:44:0241001:5607</t>
  </si>
  <si>
    <t>56:44:0241001:5607-56/217/2023-1
01.02.2023</t>
  </si>
  <si>
    <t>г. Оренбург, с/т "Фонтан", уч.253</t>
  </si>
  <si>
    <t>56:44:0201003:6255</t>
  </si>
  <si>
    <t>56:44:0201003:6255-56/217/2023-1
02.02.2023</t>
  </si>
  <si>
    <t>г. Оренбург, сдт СВЯЗИСТ ОВЧИННЫЙ ГОРОДОК, уч. 27</t>
  </si>
  <si>
    <t>56:44:0436005:18</t>
  </si>
  <si>
    <t>56:44:0436005:18-56/217/2023-1
02.02.2023</t>
  </si>
  <si>
    <t>г Оренбург, с/т "Спутник", уч.95</t>
  </si>
  <si>
    <t>56:44:0241001:4343</t>
  </si>
  <si>
    <t>56:44:0241001:4343-56/217/2023-1
01.02.2023</t>
  </si>
  <si>
    <t>г. Оренбург, с/т "Фонтан", уч.142а</t>
  </si>
  <si>
    <t>56:44:0201003:6158</t>
  </si>
  <si>
    <t>56:44:0201003:6158-56/217/2023-1
02.02.2023</t>
  </si>
  <si>
    <t>г. Оренбург, с/т СОЛОВУШКА , уч. 1374</t>
  </si>
  <si>
    <t>56:44:0240006:453</t>
  </si>
  <si>
    <t>56:44:0240006:453-56/217/2023-1
02.02.2023</t>
  </si>
  <si>
    <t>г. Оренбург, с/т "Фонтан", уч. 408</t>
  </si>
  <si>
    <t>56:44:0201003:6398</t>
  </si>
  <si>
    <t>56:44:0201003:6398-56/217/2023-1
02.02.2023</t>
  </si>
  <si>
    <t>г Оренбург, с/т "ТРАССА", уч. 202</t>
  </si>
  <si>
    <t>56:44:0201003:7498</t>
  </si>
  <si>
    <t>56:44:0201003:7498-56/217/2023-1
02.02.2023</t>
  </si>
  <si>
    <t>г. Оренбург, с/т "Садовод", уч.70</t>
  </si>
  <si>
    <t>56:44:0302001:113</t>
  </si>
  <si>
    <t>56:44:0302001:113-56/217/2023-1
02.02.2023</t>
  </si>
  <si>
    <t>г. Оренбург, с/т "Фонтан", уч.594</t>
  </si>
  <si>
    <t>56:44:0201003:6566</t>
  </si>
  <si>
    <t>56:44:0201003:6566-56/217/2023-1
02.02.2023</t>
  </si>
  <si>
    <t>г. Оренбург, с/т "Урожайный", уч. 16</t>
  </si>
  <si>
    <t>56:44:0449002:21</t>
  </si>
  <si>
    <t>56:44:0449002:21-56/217/2023-1
02.02.2023</t>
  </si>
  <si>
    <t>г. Оренбург, с/т "Фонтан", уч.234</t>
  </si>
  <si>
    <t>56:44:0201003:6239</t>
  </si>
  <si>
    <t>56:44:0201003:6239-56/217/2023-1
02.02.2023</t>
  </si>
  <si>
    <t>г. Оренбург, с/т "Фонтан", уч.146</t>
  </si>
  <si>
    <t>56:44:0201003:6163</t>
  </si>
  <si>
    <t>56:44:0201003:6163-56/217/2023-1
01.02.2023</t>
  </si>
  <si>
    <t>г. Оренбург, с/т "Фонтан", уч.200</t>
  </si>
  <si>
    <t>56:44:0201003:6212</t>
  </si>
  <si>
    <t>56:44:0201003:6212-56/217/2023-1
01.02.2023</t>
  </si>
  <si>
    <t>г. Оренбург, с/о "Пенсионеров", уч.595а</t>
  </si>
  <si>
    <t>56:44:0241001:5254</t>
  </si>
  <si>
    <t>56:44:0241001:5254-56/217/2023-1
02.02.2023</t>
  </si>
  <si>
    <t>г. Оренбург, садоводческое некоммерческое товарищество "Пенсионер", земельный участок № 293а</t>
  </si>
  <si>
    <t>56:44:0241001:4965</t>
  </si>
  <si>
    <t>56:44:0241001:4965-56/217/2023-1
02.02.2023</t>
  </si>
  <si>
    <t>г. Оренбург, р-н сдт ТРАССА, дом уч. 185</t>
  </si>
  <si>
    <t>56:44:0201003:7485</t>
  </si>
  <si>
    <t>56:44:0201003:7485-56/217/2023-1
01.02.202</t>
  </si>
  <si>
    <t>г. Оренбург, с/т "Фонтан", уч.528</t>
  </si>
  <si>
    <t>56:44:0201003:6509</t>
  </si>
  <si>
    <t>56:44:0201003:6509-56/217/2023-1
02.02.2023</t>
  </si>
  <si>
    <t>г. Оренбург, с/т "Фонтан", уч.27</t>
  </si>
  <si>
    <t>56:44:0201003:6271</t>
  </si>
  <si>
    <t>56:44:0201003:6271-56/217/2023-2
02.02.2023</t>
  </si>
  <si>
    <t>г. Оренбург, с/т "Фонтан", уч. 407</t>
  </si>
  <si>
    <t>56:44:0201003:6397</t>
  </si>
  <si>
    <t>56:44:0201003:6397-56/217/2023-1
02.02.2023</t>
  </si>
  <si>
    <t>г Оренбург, с/т "Фонтан",уч.№144</t>
  </si>
  <si>
    <t>56:44:0201003:806</t>
  </si>
  <si>
    <t>56:44:0201003:806-56/217/2023-1
02.02.2023</t>
  </si>
  <si>
    <t>г. Оренбург, с/т "Фонтан", уч.124</t>
  </si>
  <si>
    <t>56:44:0201003:6140</t>
  </si>
  <si>
    <t>56:44:0201003:6140-56/217/2023-1
02.02.2023</t>
  </si>
  <si>
    <t>г. Оренбург, с/т "Фонтан", уч.432</t>
  </si>
  <si>
    <t>56:44:0201003:6423</t>
  </si>
  <si>
    <t>56:44:0201003:6423-56/217/2023-1
01.02.2023</t>
  </si>
  <si>
    <t>г. Оренбург, с/т "Связист", уч. 44</t>
  </si>
  <si>
    <t>56:44:0437002:12</t>
  </si>
  <si>
    <t>56:44:0437002:12-56/217/2023-1
02.02.2023</t>
  </si>
  <si>
    <t>г. Оренбург, с/т "Соловушка", уч. 481</t>
  </si>
  <si>
    <t>56:44:0240006:66</t>
  </si>
  <si>
    <t>56:44:0240006:66-56/217/2023-1
02.02.2023</t>
  </si>
  <si>
    <t>г. Оренбург, с/т "ТРАССА", уч. 167</t>
  </si>
  <si>
    <t>56:44:0201003:7470</t>
  </si>
  <si>
    <t>56:44:0201003:7470-56/217/2023-1
02.02.2023</t>
  </si>
  <si>
    <t>г. Оренбург, с/т "Фонтан", уч.98</t>
  </si>
  <si>
    <t>56:44:0201003:6608</t>
  </si>
  <si>
    <t>56:44:0201003:6608-56/217/2023-1
02.02.2023</t>
  </si>
  <si>
    <t>г Оренбург, с/т "Энергетик"</t>
  </si>
  <si>
    <t>56:44:0116001:9</t>
  </si>
  <si>
    <t>56:44:0116001:9-56/217/2023-1
02.02.2023</t>
  </si>
  <si>
    <t>г. Оренбург, с/т "Просвещение", уч.13</t>
  </si>
  <si>
    <t>56:44:0241001:3651</t>
  </si>
  <si>
    <t>56:44:0241001:3651-56/217/2023-1
02.02.2023</t>
  </si>
  <si>
    <t>г. Оренбург, с/т "Фонтан", уч.428</t>
  </si>
  <si>
    <t>56:44:0201003:6418</t>
  </si>
  <si>
    <t>56:44:0201003:6418-56/217/2023-2
02.02.2023</t>
  </si>
  <si>
    <t>г Оренбург, с/т "ФОНТАН",уч.427</t>
  </si>
  <si>
    <t>56:44:0201003:6417</t>
  </si>
  <si>
    <t>56:44:0201003:6417-56/217/2023-1
02.02.2023</t>
  </si>
  <si>
    <t>г. Оренбург, сдт СВЯЗИСТ ОВЧИННЫЙ ГОРОДОК, уч. 26</t>
  </si>
  <si>
    <t>56:44:0436005:17</t>
  </si>
  <si>
    <t>56:44:0436005:17-56/217/2023-1
02.02.2023</t>
  </si>
  <si>
    <t>г. Оренбург, с/т "Энергетик", уч.270</t>
  </si>
  <si>
    <t>56:44:0308001:58</t>
  </si>
  <si>
    <t>56:44:0308001:58-56/217/2023-1
02.02.2023</t>
  </si>
  <si>
    <t>г Оренбург, с/т "Соловушка", уч. 1289</t>
  </si>
  <si>
    <t>56:44:0240006:113</t>
  </si>
  <si>
    <t>56:44:0240006:113-56/217/2023-1
02.02.2023</t>
  </si>
  <si>
    <t>Гурбанова Айтан Гусейн кызы, род.: 16.02.1997</t>
  </si>
  <si>
    <t>56:44:0201005:3231-56/217/2022-6
от 15.04.2022</t>
  </si>
  <si>
    <t>Срок действия с 15.04.2022 по 14.04.2071</t>
  </si>
  <si>
    <t>г. Оренбург, с/т "Энергетик", дом уч.536</t>
  </si>
  <si>
    <t>56:44:0308001:68</t>
  </si>
  <si>
    <t>56:44:0308001:68-56/217/2023-1
02.02.2023</t>
  </si>
  <si>
    <t>г. Оренбург, с/т ТРАССА, уч. 130</t>
  </si>
  <si>
    <t>56:44:0201003:7436</t>
  </si>
  <si>
    <t>56:44:0201003:7436-56/217/2023-1
02.02.2023</t>
  </si>
  <si>
    <t>г Оренбург, с/т ЭНЕРГЕТИК, уч.564</t>
  </si>
  <si>
    <t>56:44:0116001:1339</t>
  </si>
  <si>
    <t>56:44:0116001:1339-56/217/2023-1
02.02.2023</t>
  </si>
  <si>
    <t>г Оренбург, с/т "Соловушка", уч. №601</t>
  </si>
  <si>
    <t>56:44:0240006:72</t>
  </si>
  <si>
    <t>56:44:0240006:72-56/217/2023-1
03.02.2023</t>
  </si>
  <si>
    <t>г. Оренбург, сдт СОЛОВУШКА ОВОЩЕВОД, уч. 845</t>
  </si>
  <si>
    <t>56:44:0240006:1060</t>
  </si>
  <si>
    <t>56:44:0240006:1060-56/217/2023-1
03.02.2023</t>
  </si>
  <si>
    <t>г Оренбург, с/т "Соловушка", уч. 640</t>
  </si>
  <si>
    <t>56:44:0240006:74</t>
  </si>
  <si>
    <t>56:44:0240006:74-56/217/2023-1
02.02.2023</t>
  </si>
  <si>
    <t>г Оренбург, с/т "Соловушка", уч. 1375</t>
  </si>
  <si>
    <t>56:44:0240006:454</t>
  </si>
  <si>
    <t>56:44:0240006:454-56/217/2023-1
02.02.2023 13</t>
  </si>
  <si>
    <t>г. Оренбург, с/т ЭНЕРГЕТИК, уч.558</t>
  </si>
  <si>
    <t>56:44:0116001:1333</t>
  </si>
  <si>
    <t>56:44:0116001:1333-56/217/2023-1
03.02.2023</t>
  </si>
  <si>
    <t>г. Оренбург, р-н сдт ЭНЕРГЕТИК п.Берды, дом уч.250</t>
  </si>
  <si>
    <t>56:44:0116001:1092</t>
  </si>
  <si>
    <t>56:44:0116001:1092-56/217/2023-1
03.02.2023</t>
  </si>
  <si>
    <t>г. Оренбург, р-н с/т ЭНЕРГЕТИК, дом уч.310</t>
  </si>
  <si>
    <t>56:44:0116001:1140</t>
  </si>
  <si>
    <t>56:44:0116001:1140-56/217/2023-1
03.02.2023</t>
  </si>
  <si>
    <t>г. Оренбург, с/т Энергетик, уч.64</t>
  </si>
  <si>
    <t>56:44:0116001:1362</t>
  </si>
  <si>
    <t>56:44:0116001:1362-56/217/2023-1
02.02.2023</t>
  </si>
  <si>
    <t>г. Оренбург, с/т "Энергетик", уч.121</t>
  </si>
  <si>
    <t>56:44:0116001:971</t>
  </si>
  <si>
    <t>56:44:0116001:971-56/217/2023-1
02.02.2023</t>
  </si>
  <si>
    <t>г. Оренбург, с/т "Фонтан", уч.338</t>
  </si>
  <si>
    <t>56:44:0201003:6334</t>
  </si>
  <si>
    <t>56:44:0201003:6334-56/217/2023-1
03.02.2023</t>
  </si>
  <si>
    <t>г. Оренбург, с/т "Фонтан", уч.80</t>
  </si>
  <si>
    <t>56:44:0201003:6590</t>
  </si>
  <si>
    <t>56:44:0201003:6590-56/217/2023-1
03.02.2023</t>
  </si>
  <si>
    <t>г. Оренбург, с/т "ЭНЕРГЕТИК", дом уч.224</t>
  </si>
  <si>
    <t>56:44:0116001:1070</t>
  </si>
  <si>
    <t>56:44:0116001:1070-56/217/2023-2
03.02.2023</t>
  </si>
  <si>
    <t>г. Оренбург, с/т "Фонтан", уч. 96а</t>
  </si>
  <si>
    <t>56:44:0201003:6606</t>
  </si>
  <si>
    <t>56:44:0201003:6606-56/217/2023-1
03.02.2023</t>
  </si>
  <si>
    <t>г. Оренбург, с/т "Строитель", уч.33</t>
  </si>
  <si>
    <t>56:44:0239001:1919</t>
  </si>
  <si>
    <t>56:44:0239001:1919-56/217/2023-1
03.02.2023</t>
  </si>
  <si>
    <t>г Оренбург, с/т "Фонтан", уч. 1</t>
  </si>
  <si>
    <t>56:44:0201003:6119</t>
  </si>
  <si>
    <t>56:44:0201003:6119-56/217/2023-1
03.02.2023</t>
  </si>
  <si>
    <t>г. Оренбург, с/т "Фонтан", уч.194</t>
  </si>
  <si>
    <t>56:44:0201003:6207</t>
  </si>
  <si>
    <t>56:44:0201003:6207-56/217/2023-1
03.02.2023</t>
  </si>
  <si>
    <t>г. Оренбург, с/т "Фонтан", уч.434</t>
  </si>
  <si>
    <t>56:44:0201003:6425</t>
  </si>
  <si>
    <t>56:44:0201003:6425-56/217/2023-2
03.02.2023</t>
  </si>
  <si>
    <t>г. Оренбург, с/т "Соловушка", уч. 1221</t>
  </si>
  <si>
    <t>56:44:0240006:319</t>
  </si>
  <si>
    <t>56:44:0240006:319-56/217/2023-1
03.02.2023</t>
  </si>
  <si>
    <t>г Оренбург, с/т "Строитель", уч.98</t>
  </si>
  <si>
    <t>56:44:0239001:1976</t>
  </si>
  <si>
    <t>56:44:0239001:1976-56/217/2023-2
03.02.2023</t>
  </si>
  <si>
    <t>г Оренбург, с/т "ЯШМА",уч.2513</t>
  </si>
  <si>
    <t>56:44:0201003:6676</t>
  </si>
  <si>
    <t>56:44:0201003:6676-56/217/2023-2
03.02.2023</t>
  </si>
  <si>
    <t>г. Оренбург, сдт ТЮЛЬПАН, уч.26</t>
  </si>
  <si>
    <t>56:44:0241001:3735</t>
  </si>
  <si>
    <t>56:44:0241001:3735-56/217/2023-1
03.02.2023</t>
  </si>
  <si>
    <t>56:44:0449002:19</t>
  </si>
  <si>
    <t>56:44:0103001:1932-56/217/2022-2
от 28.12.2021</t>
  </si>
  <si>
    <t>Срок действия с 28.12.2021 по 28.02.2025</t>
  </si>
  <si>
    <t>56:44:0238001:8620-56/217/2021-2
от 25.06.2021</t>
  </si>
  <si>
    <t>Срок действия с 25.06.2021 по 11.05.2070</t>
  </si>
  <si>
    <t>56:44:0103001:1931-56/217/2022-2
от 24.05.2021</t>
  </si>
  <si>
    <t>Кузьмина Ирина Викторовна, 02.09.1974,</t>
  </si>
  <si>
    <t>56:44:0408003:452-56/217/2022-4
от 01.11.2021</t>
  </si>
  <si>
    <t>Срок действия с 01.11.2021 по 30.10.2026</t>
  </si>
  <si>
    <t>56:44:0408003:453-56/217/2022-4
от 25.02.2022</t>
  </si>
  <si>
    <t>ООО "РОСТАОЙЛ", ИНН: 5610239381</t>
  </si>
  <si>
    <t>56:44:0127001:2139-56/217/2022-2
от 12.01.2022</t>
  </si>
  <si>
    <t>Срок действия с 12.01.2022 на 49 лет</t>
  </si>
  <si>
    <t>г. Оренбург, сдт УРОЖАЙНЫЙ, уч. 15А</t>
  </si>
  <si>
    <t>56:44:0449002:19-56/217/2023-1
03.02.2023</t>
  </si>
  <si>
    <t>г Оренбург, с/т "Соловушка", уч. 437</t>
  </si>
  <si>
    <t>56:44:0240006:716</t>
  </si>
  <si>
    <t>56:44:0240006:716-56/217/2023-1
04.02.2023</t>
  </si>
  <si>
    <t>г. Оренбург, сдт СВЯЗИСТ ОВЧИННЫЙ ГОРОДОК, уч. 7</t>
  </si>
  <si>
    <t>56:44:0436005:40</t>
  </si>
  <si>
    <t>56:44:0436005:40-56/217/2023-1
04.02.2023</t>
  </si>
  <si>
    <t>г. Оренбург, с/т "Трасса", уч. 219</t>
  </si>
  <si>
    <t>56:44:0201003:7514</t>
  </si>
  <si>
    <t>56:44:0201003:7514-56/217/2023-1
04.02.2023</t>
  </si>
  <si>
    <t>г. Оренбург, р-н сдт ЭНЕРГЕТИК п.Берды, дом уч.202</t>
  </si>
  <si>
    <t>56:44:0116001:1051</t>
  </si>
  <si>
    <t>56:44:0116001:1051-56/217/2023-1
04.02.2023</t>
  </si>
  <si>
    <t>г. Оренбург, сдт ТРАССА, дом уч. 206</t>
  </si>
  <si>
    <t>56:44:0201003:7502</t>
  </si>
  <si>
    <t>56:44:0201003:7502-56/217/2023-1
04.02.2023</t>
  </si>
  <si>
    <t>г. Оренбург, с/т "Трасса", уч. 120</t>
  </si>
  <si>
    <t>56:44:0201003:7516</t>
  </si>
  <si>
    <t>56:44:0201003:7516-56/217/2023-1
04.02.2023</t>
  </si>
  <si>
    <t>г. Оренбург, с/т "Фонтан", уч.507</t>
  </si>
  <si>
    <t>56:44:0201003:6491</t>
  </si>
  <si>
    <t>56:44:0201003:6491-56/217/2023-1
03.02.2023</t>
  </si>
  <si>
    <t>г Оренбург, с/т "Соловушка", уч. 431</t>
  </si>
  <si>
    <t>56:44:0240006:710</t>
  </si>
  <si>
    <t>56:44:0240006:710-56/217/2023-1
04.02.2023</t>
  </si>
  <si>
    <t>г. Оренбург, с/т "Фонтан", уч. 413</t>
  </si>
  <si>
    <t>56:44:0201003:6403</t>
  </si>
  <si>
    <t>56:44:0201003:6403-56/217/2023-1
04.02.2023</t>
  </si>
  <si>
    <t>г Оренбург, с/т "Спутник", уч.91</t>
  </si>
  <si>
    <t>56:44:0241001:4338</t>
  </si>
  <si>
    <t>56:44:0241001:4338-56/217/2023-1
04.02.2023</t>
  </si>
  <si>
    <t>г. Оренбург, с/т "Фонтан", уч.180</t>
  </si>
  <si>
    <t>56:44:0201003:6192</t>
  </si>
  <si>
    <t>56:44:0201003:6192-56/217/2023-1
04.02.2023</t>
  </si>
  <si>
    <t>г. Оренбург, с/т "Фонтан", уч.543</t>
  </si>
  <si>
    <t>56:44:0201003:6523</t>
  </si>
  <si>
    <t>56:44:0201003:6523-56/217/2023-1
04.02.2023</t>
  </si>
  <si>
    <t>г. Оренбург, с/т "Фонтан", уч.295</t>
  </si>
  <si>
    <t>56:44:0201003:6295</t>
  </si>
  <si>
    <t>56:44:0201003:6295-56/217/2023-1
06.02.2023</t>
  </si>
  <si>
    <t>г. Оренбург, с/т "Фонтан", уч.425</t>
  </si>
  <si>
    <t>56:44:0201003:6415</t>
  </si>
  <si>
    <t>56:44:0201003:6415-56/217/2023-1
04.02.2023</t>
  </si>
  <si>
    <t>г. Оренбург, с/о "Пенсионеров", уч.934</t>
  </si>
  <si>
    <t>56:44:0241001:5577</t>
  </si>
  <si>
    <t>56:44:0241001:5577-56/217/2023-1
03.02.2023</t>
  </si>
  <si>
    <t>г. Оренбург, с/т "Энергетик", уч.196</t>
  </si>
  <si>
    <t>56:44:0116001:1040</t>
  </si>
  <si>
    <t>56:44:0116001:1040-56/217/2023-1
06.02.2023</t>
  </si>
  <si>
    <t>г. Оренбург, с/т "Энергетик", уч.415</t>
  </si>
  <si>
    <t>56:44:0116001:1237</t>
  </si>
  <si>
    <t>56:44:0116001:1237-56/217/2023-1
04.02.2023</t>
  </si>
  <si>
    <t>г. Оренбург, с/т "Фонтан", уч.215</t>
  </si>
  <si>
    <t>56:44:0201003:6224</t>
  </si>
  <si>
    <t>56:44:0201003:6224-56/217/2023-1
04.02.2023</t>
  </si>
  <si>
    <t>г Оренбург, с/т "ЯШМА",уч.2491</t>
  </si>
  <si>
    <t>56:44:0201003:6730</t>
  </si>
  <si>
    <t>56:44:0201003:6730-56/217/2023-1
04.02.2023</t>
  </si>
  <si>
    <t>г. Оренбург, с/т "Фонтан", уч.548</t>
  </si>
  <si>
    <t>56:44:0201003:6525</t>
  </si>
  <si>
    <t>56:44:0201003:6525-56/217/2023-1
06.02.2023</t>
  </si>
  <si>
    <t>г. Оренбург, с/т ЭНЕРГЕТИК, уч.498</t>
  </si>
  <si>
    <t>56:44:0116001:1294</t>
  </si>
  <si>
    <t>56:44:0116001:1294-56/217/2023-1
04.02.2023</t>
  </si>
  <si>
    <t>г. Оренбург, СНТ "Фармация", ул. Центральная, земельный участок №480; на земельном участке расположено здание - садовый домик</t>
  </si>
  <si>
    <t>56:44:0201003:4370</t>
  </si>
  <si>
    <t>56:44:0201003:4370-56/217/2023-1
03.02.2023</t>
  </si>
  <si>
    <t>г Оренбург, с/т "ЯШМА", уч.2563</t>
  </si>
  <si>
    <t>56:44:0201003:6783</t>
  </si>
  <si>
    <t>56:44:0201003:6783-56/217/2023-1
06.02.2023</t>
  </si>
  <si>
    <t>г. Оренбург, с/т "ЭНЕРГЕТИК", уч.549</t>
  </si>
  <si>
    <t>56:44:0116001:1327</t>
  </si>
  <si>
    <t>56:44:0116001:1327-56/217/2023-1
04.02.2023</t>
  </si>
  <si>
    <t>г Оренбург,с/т ЭНЕРГЕТИК, уч.502</t>
  </si>
  <si>
    <t>56:44:0116001:1297</t>
  </si>
  <si>
    <t>56:44:0116001:1297-56/217/2023-1
04.02.2023</t>
  </si>
  <si>
    <t>г. Оренбург, сдт СВЯЗИСТ ОВЧИННЫЙ ГОРОДОК, уч. 31</t>
  </si>
  <si>
    <t>56:44:0436005:24</t>
  </si>
  <si>
    <t>56:44:0436005:24-56/217/2023-1
06.02.2023</t>
  </si>
  <si>
    <t>г. Оренбург, р-н сдт ТРАССА, дом уч. 214</t>
  </si>
  <si>
    <t>56:44:0201003:7509</t>
  </si>
  <si>
    <t>56:44:0201003:7509-56/217/2023-1
06.02.2023</t>
  </si>
  <si>
    <t>г. Оренбург, с/т "Энергетик", дом уч.514</t>
  </si>
  <si>
    <t>56:44:0308001:91</t>
  </si>
  <si>
    <t>56:44:0308001:91-56/217/2023-1
04.02.2023</t>
  </si>
  <si>
    <t>г. Оренбург, с/т "Соловушка", уч. 564</t>
  </si>
  <si>
    <t>56:44:0240006:821</t>
  </si>
  <si>
    <t>56:44:0240006:821-56/217/2023-1
03.02.2023</t>
  </si>
  <si>
    <t>г. Оренбург, сдт СВЯЗИСТ ОВЧИННЫЙ ГОРОДОК, уч. 28</t>
  </si>
  <si>
    <t>56:44:0436005:19</t>
  </si>
  <si>
    <t>56:44:0436005:19-56/217/2023-1
06.02.2023</t>
  </si>
  <si>
    <t>г. Оренбург, СНТ Урал, ул. Дубовая, земельный участок № 248</t>
  </si>
  <si>
    <t>56:44:0241001:8497</t>
  </si>
  <si>
    <t>56:44:0241001:8497-56/217/2023-2
03.02.2023</t>
  </si>
  <si>
    <t>г. Оренбург, с/т "Фонтан", уч.18а</t>
  </si>
  <si>
    <t>56:44:0201003:6200</t>
  </si>
  <si>
    <t>56:44:0201003:6200-56/217/2023-1
06.02.2023</t>
  </si>
  <si>
    <t>г Оренбург, с/т "ЯШМА",уч.2509</t>
  </si>
  <si>
    <t>56:44:0201003:6743</t>
  </si>
  <si>
    <t>56:44:0201003:6743-56/217/2023-2
06.02.2023</t>
  </si>
  <si>
    <t>г. Оренбург, с/т "Соловушка", уч. 34</t>
  </si>
  <si>
    <t>56:44:0240006:628</t>
  </si>
  <si>
    <t>56:44:0240006:628-56/217/2023-1
06.02.2023</t>
  </si>
  <si>
    <t>г. Оренбург, с/т "Фонтан", уч.58</t>
  </si>
  <si>
    <t>56:44:0201003:6554</t>
  </si>
  <si>
    <t>56:44:0201003:6554-56/217/2023-1
06.02.2023</t>
  </si>
  <si>
    <t>г. Оренбург, с/т "Звездочка", уч. 187</t>
  </si>
  <si>
    <t>56:44:0201003:5291</t>
  </si>
  <si>
    <t>56:44:0201003:5291-56/217/2023-1
25.01.2023</t>
  </si>
  <si>
    <t>г. Оренбург, с/т "Яшма", уч.2608</t>
  </si>
  <si>
    <t>56:44:0201003:6769</t>
  </si>
  <si>
    <t>56:44:0201003:6769-56/217/2023-2
06.02.2023</t>
  </si>
  <si>
    <t>г. Оренбург, с/т "Тюльпан", №75</t>
  </si>
  <si>
    <t>56:44:0241001:245</t>
  </si>
  <si>
    <t>56:44:0241001:245-56/217/2023-1
06.02.2023</t>
  </si>
  <si>
    <t>г Оренбург, с/т "Соловушка", уч. 158</t>
  </si>
  <si>
    <t>56:44:0240006:474</t>
  </si>
  <si>
    <t>56:44:0240006:474-56/217/2023-1
06.02.2023</t>
  </si>
  <si>
    <t>г. Оренбург, р-н сдт ЭНЕРГЕТИК п.Берды, дом уч.173</t>
  </si>
  <si>
    <t>56:44:0116001:1023</t>
  </si>
  <si>
    <t>56:44:0116001:1023-56/217/2023-1
06.02.2023</t>
  </si>
  <si>
    <t>г. Оренбург, с/т ЭНЕРГЕТИК, уч.503</t>
  </si>
  <si>
    <t>56:44:0116001:1298</t>
  </si>
  <si>
    <t>56:44:0116001:1298-56/217/2023-1
06.02.2023</t>
  </si>
  <si>
    <t>г. Оренбург, с/т "Фонтан", уч.243</t>
  </si>
  <si>
    <t>56:44:0201003:6248</t>
  </si>
  <si>
    <t>56:44:0201003:6248-56/217/2023-1
06.02.2023</t>
  </si>
  <si>
    <t>г Оренбург, с/т "Соловушка", уч. 1350</t>
  </si>
  <si>
    <t>56:44:0240006:444</t>
  </si>
  <si>
    <t>56:44:0240006:444-56/217/2023-1
06.02.2023</t>
  </si>
  <si>
    <t>г. Оренбург, с/т СОЛОВУШКА. уч. 1169</t>
  </si>
  <si>
    <t>56:44:0240006:272</t>
  </si>
  <si>
    <t>56:44:0240006:272-56/217/2023-2
07.02.2023</t>
  </si>
  <si>
    <t>г. Оренбург, с/т ЭНЕРГЕТИК, уч.505</t>
  </si>
  <si>
    <t>56:44:0116001:1299</t>
  </si>
  <si>
    <t>56:44:0116001:1299-56/217/2023-1
07.02.2023</t>
  </si>
  <si>
    <t>г. Оренбург, с/т "Фонтан", уч.121</t>
  </si>
  <si>
    <t>56:44:0201003:6138</t>
  </si>
  <si>
    <t>56:44:0201003:6138-56/217/2023-1
07.02.2023</t>
  </si>
  <si>
    <t>г. Оренбург, с/т "Фонтан", уч.242</t>
  </si>
  <si>
    <t>56:44:0201003:6247</t>
  </si>
  <si>
    <t>56:44:0201003:6247-56/217/2023-1
07.02.2023</t>
  </si>
  <si>
    <t>г. Оренбург, с/т "Фонтан", уч.267</t>
  </si>
  <si>
    <t>56:44:0201003:6268</t>
  </si>
  <si>
    <t>56:44:0201003:6268-56/217/2023-1
07.02.2023</t>
  </si>
  <si>
    <t>г. Оренбург, с/т "ЭНЕРГЕТИК", уч.57</t>
  </si>
  <si>
    <t>56:44:0116001:1345</t>
  </si>
  <si>
    <t>56:44:0116001:1345-56/217/2023-1
07.02.2023</t>
  </si>
  <si>
    <t>г. Оренбург, р-н сдт ТРАССА, дом уч. 13</t>
  </si>
  <si>
    <t>56:44:0201003:7335</t>
  </si>
  <si>
    <t>56:44:0201003:7335-56/217/2023-1
07.02.2023</t>
  </si>
  <si>
    <t>г Оренбург, с/т ЭНЕРГЕТИК, уч.548</t>
  </si>
  <si>
    <t>56:44:0116001:1326</t>
  </si>
  <si>
    <t>56:44:0116001:1326-56/217/2023-1
07.02.2023</t>
  </si>
  <si>
    <t>г. Оренбург, с/т "Фонтан", уч. 50</t>
  </si>
  <si>
    <t>56:44:0201003:6485</t>
  </si>
  <si>
    <t>56:44:0201003:6485-56/217/2023-1
07.02.2023</t>
  </si>
  <si>
    <t>г. Оренбург, с/т "Учитель", уч.42</t>
  </si>
  <si>
    <t>56:44:0239001:1003</t>
  </si>
  <si>
    <t>56:44:0239001:1003-56/217/2023-1
07.02.2023</t>
  </si>
  <si>
    <t>г. Оренбург, с/т "Энергетик", уч.103</t>
  </si>
  <si>
    <t>56:44:0116001:952</t>
  </si>
  <si>
    <t>56:44:0116001:952-56/217/2023-1
07.02.2023</t>
  </si>
  <si>
    <t>г. Оренбург, р-н с/т ЭНЕРГЕТИК ,уч.24</t>
  </si>
  <si>
    <t>56:44:0116001:1081</t>
  </si>
  <si>
    <t>56:44:0116001:1081-56/217/2023-1
07.02.2023</t>
  </si>
  <si>
    <t>г. Оренбург, с/т "Энергетик", дом уч.296</t>
  </si>
  <si>
    <t>56:44:0308001:35</t>
  </si>
  <si>
    <t>56:44:0308001:35-56/217/2023-1
07.02.2023</t>
  </si>
  <si>
    <t>г. Оренбург, с/т "Фонтан", уч.436</t>
  </si>
  <si>
    <t>56:44:0201003:6426</t>
  </si>
  <si>
    <t>56:44:0201003:6426-56/217/2023-1
07.02.2023</t>
  </si>
  <si>
    <t>г. Оренбург, с/т "Фонтан", уч.208</t>
  </si>
  <si>
    <t>56:44:0201003:6218</t>
  </si>
  <si>
    <t>56:44:0201003:6218-56/217/2023-1
07.02.2023</t>
  </si>
  <si>
    <t>г. Оренбург, с/т "Фонтан", уч.178</t>
  </si>
  <si>
    <t>56:44:0201003:6189</t>
  </si>
  <si>
    <t>56:44:0201003:6189-56/217/2023-1
07.02.2023</t>
  </si>
  <si>
    <t>56:44:0317005:207-56/217/2023-4
27.01.2023</t>
  </si>
  <si>
    <t>г. Оренбург, с/т ЭНЕРГЕТИК, уч.558а</t>
  </si>
  <si>
    <t>56:44:0116001:1334</t>
  </si>
  <si>
    <t>56:44:0116001:1334-56/217/2023-1
07.02.2023</t>
  </si>
  <si>
    <t>г. Оренбург, с/т "Энергетик", уч.336</t>
  </si>
  <si>
    <t>56:44:0308001:49</t>
  </si>
  <si>
    <t>56:44:0308001:49-56/217/2023-1
07.02.2023</t>
  </si>
  <si>
    <t>г. Оренбург, садоводческое некоммерческое товарищество «Энергетик», улица Энергетиков, земельный участок № 130е</t>
  </si>
  <si>
    <t>56:44:0244005:1992</t>
  </si>
  <si>
    <t>56:44:0244005:1992-56/217/2023-1
07.02.2023</t>
  </si>
  <si>
    <t>г Оренбург, с/т "ЯШМА",уч.2503</t>
  </si>
  <si>
    <t>56:44:0201003:6753</t>
  </si>
  <si>
    <t>56:44:0201003:6753-56/217/2023-2
07.02.2023</t>
  </si>
  <si>
    <t>г. Оренбург, с/т "Фонтан", уч.153</t>
  </si>
  <si>
    <t>56:44:0201003:6170</t>
  </si>
  <si>
    <t>56:44:0201003:6170-56/217/2023-2
08.02.2023</t>
  </si>
  <si>
    <t>г. Оренбург, с/т "Фонтан", уч.132</t>
  </si>
  <si>
    <t>56:44:0201003:6147</t>
  </si>
  <si>
    <t>56:44:0201003:6147-56/217/2023-1
08.02.2023</t>
  </si>
  <si>
    <t>г. Оренбург, с/т "Фонтан", уч.278</t>
  </si>
  <si>
    <t>56:44:0201003:6279</t>
  </si>
  <si>
    <t>56:44:0201003:6279-56/217/2023-1
08.02.2023</t>
  </si>
  <si>
    <t>г. Оренбург, с/о "Пенсионеров", дом уч. 250</t>
  </si>
  <si>
    <t>56:44:0241001:4918</t>
  </si>
  <si>
    <t>56:44:0241001:4918-56/217/2023-1
08.02.2023</t>
  </si>
  <si>
    <t>г. Оренбург, с/т "Фонтан", уч.400</t>
  </si>
  <si>
    <t>56:44:0201003:6390</t>
  </si>
  <si>
    <t>56:44:0201003:6390-56/217/2023-2
08.02.2023</t>
  </si>
  <si>
    <t>г. Оренбург, с/т "Фонтан", уч.337</t>
  </si>
  <si>
    <t>56:44:0201003:6333</t>
  </si>
  <si>
    <t>56:44:0201003:6333-56/217/2023-2
08.02.2023</t>
  </si>
  <si>
    <t>г. Оренбург, сдт ФОНТАН, уч.186</t>
  </si>
  <si>
    <t>56:44:0201003:8403</t>
  </si>
  <si>
    <t>56:44:0201003:8403-56/217/2023-1
08.02.2023</t>
  </si>
  <si>
    <t>г. Оренбург, р-н с/т ЭНЕРГЕТИК п.Берды, дом уч.492</t>
  </si>
  <si>
    <t>56:44:0116001:1292</t>
  </si>
  <si>
    <t>56:44:0116001:1292-56/217/2023-1
08.02.2023</t>
  </si>
  <si>
    <t>г Оренбург, с/т "ЭНЕРГЕТИК", уч.157</t>
  </si>
  <si>
    <t>56:44:0116001:1007</t>
  </si>
  <si>
    <t>56:44:0116001:1007-56/217/2023-1
08.02.2023</t>
  </si>
  <si>
    <t>г. Оренбург, с/т "Фонтан", уч. 342</t>
  </si>
  <si>
    <t>56:44:0201003:6339</t>
  </si>
  <si>
    <t>56:44:0201003:6339-56/217/2023-1
07.02.2023</t>
  </si>
  <si>
    <t>г Оренбург, с/т "Энергетик", ул 5 линия, уч.№ 151</t>
  </si>
  <si>
    <t>56:44:0116001:1000</t>
  </si>
  <si>
    <t>56:44:0116001:1000-56/217/2023-1
08.02.2023</t>
  </si>
  <si>
    <t>г Оренбург, с/т "Энергетик", уч. №302</t>
  </si>
  <si>
    <t>56:44:0116001:1133</t>
  </si>
  <si>
    <t>56:44:0116001:1133-56/217/2023-2
08.02.2023</t>
  </si>
  <si>
    <t>г. Оренбург, с/т "Фонтан", уч.241</t>
  </si>
  <si>
    <t>56:44:0201003:6246</t>
  </si>
  <si>
    <t>56:44:0201003:6246-56/217/2023-1
08.02.2023</t>
  </si>
  <si>
    <t>г. Оренбург, с/т "Фармация", уч.441</t>
  </si>
  <si>
    <t>56:44:0201003:4303</t>
  </si>
  <si>
    <t>56:44:0201003:4303-56/217/2023-1
08.02.2023</t>
  </si>
  <si>
    <t>г. Оренбург, с/т "Энергетик", дом уч.146</t>
  </si>
  <si>
    <t>56:44:0308001:51</t>
  </si>
  <si>
    <t>56:44:0308001:51-56/217/2023-1
08.02.2023</t>
  </si>
  <si>
    <t>г Оренбург, с/т "Энергетик", уч.560</t>
  </si>
  <si>
    <t>56:44:0116001:1336</t>
  </si>
  <si>
    <t>56:44:0116001:1336-56/217/2023-1
08.02.2023</t>
  </si>
  <si>
    <t>г. Оренбург, с/т "Фонтан", уч. 239</t>
  </si>
  <si>
    <t>56:44:0201003:6243</t>
  </si>
  <si>
    <t>56:44:0201003:6243-56/217/2023-1
08.02.2023</t>
  </si>
  <si>
    <t>г. Оренбург, с/т "Фонтан", уч.339</t>
  </si>
  <si>
    <t>56:44:0201003:6335</t>
  </si>
  <si>
    <t>56:44:0201003:6335-56/217/2023-1
08.02.2023</t>
  </si>
  <si>
    <t>г. Оренбург, с/т "ЭНЕРГЕТИК", уч.366</t>
  </si>
  <si>
    <t>56:44:0116001:1190</t>
  </si>
  <si>
    <t>56:44:0116001:1190-56/217/2023-1
08.02.2023</t>
  </si>
  <si>
    <t>г. Оренбург, с/т "Фонтан", уч.260</t>
  </si>
  <si>
    <t>56:44:0201003:6262</t>
  </si>
  <si>
    <t>56:44:0201003:6262-56/217/2023-1
08.02.2023</t>
  </si>
  <si>
    <t>г. Оренбург, с/т "Фонтан", уч.599</t>
  </si>
  <si>
    <t>56:44:0201003:6571</t>
  </si>
  <si>
    <t>56:44:0201003:6571-56/217/2023-1
08.02.2023</t>
  </si>
  <si>
    <t>г. Оренбург, с/т "Энергетик", уч.547</t>
  </si>
  <si>
    <t>56:44:0116001:1325</t>
  </si>
  <si>
    <t>56:44:0116001:1325-56/217/2023-1
08.02.2023</t>
  </si>
  <si>
    <t>г. Оренбург, р-н сдт ЯШМА ОВОЩЕВОД РОСТОШИ, дом уч.2490</t>
  </si>
  <si>
    <t>56:44:0201003:6813</t>
  </si>
  <si>
    <t>56:44:0201003:6813-56/217/2023-1
09.02.2023</t>
  </si>
  <si>
    <t>г Оренбург, с/т "ЯШМА",уч.2604-2505</t>
  </si>
  <si>
    <t>56:44:0201003:6642</t>
  </si>
  <si>
    <t>56:44:0201003:6642-56/217/2023-1
09.02.2023</t>
  </si>
  <si>
    <t>г. Оренбург, с/т "Фонтан", уч.454</t>
  </si>
  <si>
    <t>56:44:0201003:6442</t>
  </si>
  <si>
    <t>56:44:0201003:6442-56/217/2023-1
09.02.2023</t>
  </si>
  <si>
    <t>г Оренбург, с/т ЭНЕРГЕТИК, уч 163</t>
  </si>
  <si>
    <t>56:44:0116001:1014</t>
  </si>
  <si>
    <t>56:44:0116001:1014-56/217/2023-1
09.02.2023</t>
  </si>
  <si>
    <t>г Оренбург, с/т Энергетик, уч.421</t>
  </si>
  <si>
    <t>56:44:0116001:1242</t>
  </si>
  <si>
    <t>56:44:0116001:1242-56/217/2023-1
09.02.2023</t>
  </si>
  <si>
    <t>г. Оренбург, с/т "Фонтан", уч. 469</t>
  </si>
  <si>
    <t>56:44:0201003:6454</t>
  </si>
  <si>
    <t>56:44:0201003:6454-56/217/2023-1
09.02.2023</t>
  </si>
  <si>
    <t>г. Оренбург,с/т "ЭНЕРГЕТИК", дом уч.550</t>
  </si>
  <si>
    <t>56:44:0116001:1329</t>
  </si>
  <si>
    <t>56:44:0116001:1329-56/217/2023-1
09.02.2023</t>
  </si>
  <si>
    <t>г. Оренбург, с/т "Фонтан", уч.61</t>
  </si>
  <si>
    <t>56:44:0201003:6575</t>
  </si>
  <si>
    <t>56:44:0201003:6575-56/217/2023-1
09.02.2023</t>
  </si>
  <si>
    <t>г Оренбург, с/т "Соловушка", уч. 1180</t>
  </si>
  <si>
    <t>56:44:0240006:284</t>
  </si>
  <si>
    <t>56:44:0240006:284-56/217/2023-2
09.02.2023</t>
  </si>
  <si>
    <t>г Оренбург, с/т Энергетик, уч 541</t>
  </si>
  <si>
    <t>56:44:0116001:1320</t>
  </si>
  <si>
    <t>56:44:0116001:1320-56/217/2023-1
09.02.2023</t>
  </si>
  <si>
    <t>г. Оренбург, с/т "Энергетик", уч.521</t>
  </si>
  <si>
    <t>56:44:0116001:1309</t>
  </si>
  <si>
    <t>56:44:0116001:1309-56/217/2023-1
09.02.2023</t>
  </si>
  <si>
    <t>г. Оренбург, р-н сдт ЭНЕРГЕТИК п.Берды, дом уч.273</t>
  </si>
  <si>
    <t>56:44:0116001:1107</t>
  </si>
  <si>
    <t>56:44:0116001:1107-56/217/2023-1
09.02.2023</t>
  </si>
  <si>
    <t>г. Оренбург, р-н сдт ЭНЕРГЕТИК п.Берды, дом уч.396</t>
  </si>
  <si>
    <t>56:44:0116001:1220</t>
  </si>
  <si>
    <t>56:44:0116001:1220-56/217/2023-1
09.02.2023</t>
  </si>
  <si>
    <t>г. Оренбург, садоводческое некоммерческое товарищество "Фармация", ул. Егошина, земельный участок №469</t>
  </si>
  <si>
    <t>56:44:0201003:4302</t>
  </si>
  <si>
    <t>56:44:0201003:4302-56/217/2023-1
09.02.2023</t>
  </si>
  <si>
    <t>г. Оренбург, с/т "ФОНТАН", уч.521</t>
  </si>
  <si>
    <t>56:44:0201003:6503</t>
  </si>
  <si>
    <t>56:44:0201003:6503-56/217/2023-1
09.02.2023</t>
  </si>
  <si>
    <t>г. Оренбург, с/т "Фонтан", уч.123</t>
  </si>
  <si>
    <t>56:44:0201003:6139</t>
  </si>
  <si>
    <t>56:44:0201003:6139-56/217/2023-1
09.02.2023</t>
  </si>
  <si>
    <t>г Оренбург, с/т ЭНЕРГЕТИК, уч.331</t>
  </si>
  <si>
    <t>56:44:0116001:1158</t>
  </si>
  <si>
    <t>56:44:0116001:1158-56/217/2023-1
10.02.2023</t>
  </si>
  <si>
    <t>г. Оренбург, с/т "Энергетик", дом уч.535</t>
  </si>
  <si>
    <t>56:44:0308001:92</t>
  </si>
  <si>
    <t>56:44:0308001:92-56/217/2023-1
10.02.2023</t>
  </si>
  <si>
    <t>г. Оренбург, с/т ЭНЕРГЕТИК, уч.459</t>
  </si>
  <si>
    <t>56:44:0116001:1271</t>
  </si>
  <si>
    <t>56:44:0116001:1271-56/217/2023-1
10.02.2023</t>
  </si>
  <si>
    <t>г Оренбург, с/т "Энергетик", уч.365</t>
  </si>
  <si>
    <t>56:44:0116001:1189</t>
  </si>
  <si>
    <t>56:44:0116001:1189-56/217/2023-1
10.02.2023</t>
  </si>
  <si>
    <t xml:space="preserve">Земли сельскохозяйственного использования </t>
  </si>
  <si>
    <t>г. Оренбург, с/т "Звездочка", уч.171</t>
  </si>
  <si>
    <t>56:44:0201003:5284</t>
  </si>
  <si>
    <t>56:44:0201003:5284-56/217/2023-1
10.02.2023</t>
  </si>
  <si>
    <t>г. Оренбург, с/т "Энергетик", уч.420</t>
  </si>
  <si>
    <t>56:44:0308001:84</t>
  </si>
  <si>
    <t>56:44:0308001:84-56/217/2023-1
10.02.2023</t>
  </si>
  <si>
    <t>г Оренбург, с/т "Энергетик", уч .119</t>
  </si>
  <si>
    <t>56:44:0116001:968</t>
  </si>
  <si>
    <t>56:44:0116001:968-56/217/2023-1
10.02.2023</t>
  </si>
  <si>
    <t>г. Оренбург, с/т ЭНЕРГЕТИК, уч.535</t>
  </si>
  <si>
    <t>56:44:0116001:1356</t>
  </si>
  <si>
    <t>56:44:0116001:1356-56/217/2023-1
10.02.2023</t>
  </si>
  <si>
    <t>город Оренбург, шоссе Шарлыкское. Земельный участок расположен в центральной части кадастрового квартала 56:44:0107003</t>
  </si>
  <si>
    <t>56:44:0107003:77</t>
  </si>
  <si>
    <t>размещение производственных зданий</t>
  </si>
  <si>
    <t>56:44:0107003:77-56/217/2023-4
27.01.2023</t>
  </si>
  <si>
    <t>г Оренбург, ул Автомобилистов</t>
  </si>
  <si>
    <t>56:44:0103001:2005</t>
  </si>
  <si>
    <t>56:44:0103001:2005-56/217/2023-1
10.02.2023</t>
  </si>
  <si>
    <t>56:44:0103001:2006</t>
  </si>
  <si>
    <t>56:44:0103001:2006-56/217/2023-1
10.02.2023</t>
  </si>
  <si>
    <t>город Оренбург, улица Магистральная, земельный участок расположен в южной части кадастрового квартала 56:44:0321011</t>
  </si>
  <si>
    <t>56:44:0321011:338</t>
  </si>
  <si>
    <t>56:44:0321011:338-56/217/2023-2
10.02.2023</t>
  </si>
  <si>
    <t>ПБП 4040-р 29.12.2022</t>
  </si>
  <si>
    <t>56:44:0321011:338-56/217/2023-1
20.01.2023</t>
  </si>
  <si>
    <t>56:44:0321011:337</t>
  </si>
  <si>
    <t>56:44:0321011:337-56/217/2023-1
20.01.2023</t>
  </si>
  <si>
    <t>г. Оренбург, земельный участок расположен в северо-западной части кадастрового квартала 56:44:0238001</t>
  </si>
  <si>
    <t>56:44:0238001:10689</t>
  </si>
  <si>
    <t>56:44:0238001:10689-56/217/2023-1
13.02.2023</t>
  </si>
  <si>
    <t>56:44:0321011:337-56/217/2023-2
14.02.2023</t>
  </si>
  <si>
    <t>город Оренбург, улица Беляевская,    земельный участок № 54</t>
  </si>
  <si>
    <t>56:44:0251001:4</t>
  </si>
  <si>
    <t>56:44:0251001:4-56/217/2023-2
14.02.2023</t>
  </si>
  <si>
    <t>город Оренбург, улица
Беляевская, земельный участок 54/1</t>
  </si>
  <si>
    <t>56:44:0251001:5</t>
  </si>
  <si>
    <t>Код 6.9 – склады</t>
  </si>
  <si>
    <t>56:44:0251001:5-56/217/2023-2
14.02.2023</t>
  </si>
  <si>
    <t>г. Оренбург, с/т "Фонтан", уч. 503</t>
  </si>
  <si>
    <t>56:44:0201003:6118</t>
  </si>
  <si>
    <t>56:44:0201003:6118-56/217/2023-1
09.02.2023</t>
  </si>
  <si>
    <t>ПБП  157-р
20.01.2023</t>
  </si>
  <si>
    <t xml:space="preserve"> 56:44:0353007:88-56/217/2023-1
от 07.02.2023</t>
  </si>
  <si>
    <t>Для жилищного строительства - "Молодое Оренбуржье) изм.S с 16.02.2023</t>
  </si>
  <si>
    <t>56:44:0201005:4136</t>
  </si>
  <si>
    <t>56:44:0201005:4136-56/217/2023-1
16.02.2023</t>
  </si>
  <si>
    <t>56:44:0238001:10691</t>
  </si>
  <si>
    <t>56:44:0238001:10691-56/217/2023-1
16.02.2023</t>
  </si>
  <si>
    <t>для индивидуального жилищного строительства (Расп. 435-р от 09.02.2023 - изм. ВРИ на ИЖЗ с 17.02.23 д.изм.Кст</t>
  </si>
  <si>
    <t>МАУ "Центр городских мероприятий", ИНН: 5612163579</t>
  </si>
  <si>
    <t>ПБП 217-р 25.01.2023</t>
  </si>
  <si>
    <t>56:44:0454001:36-56/217/2023-3
16.02.2023</t>
  </si>
  <si>
    <t>г. Оренбург, с/т «ГЕОФИЗИК», уч. 5</t>
  </si>
  <si>
    <t>56:44:0349009:5</t>
  </si>
  <si>
    <t>56:44:0349009:5-56/217/2023-1
17.01.2023</t>
  </si>
  <si>
    <t>г. Оренбург, с/т «ГЕОФИЗИК», уч. 206</t>
  </si>
  <si>
    <t>56:44:0349009:196</t>
  </si>
  <si>
    <t xml:space="preserve">56:44:0349009:196-56/217/2023-1
17.01.2023 </t>
  </si>
  <si>
    <t>г. Оренбург, сдт ДРУЖБА-1, уч. 89</t>
  </si>
  <si>
    <t>56:44:0436003:79</t>
  </si>
  <si>
    <t>56:44:0436003:79-56/217/2023-1
17.01.2023</t>
  </si>
  <si>
    <t>Автодорога пр.Бр.Коростелевых - Мост зерез р. Сакмара (S изменена 17.02.2023 в теч.мес.д. изм. Кст)</t>
  </si>
  <si>
    <t>56:44:0238001:10693</t>
  </si>
  <si>
    <t>56:44:0238001:10693-56/217/2023-1
18.02.2023</t>
  </si>
  <si>
    <t>для ИЖЗ (320-р 02.02.2023) с 28.02.2023</t>
  </si>
  <si>
    <t>г. Оренбург, пр-кт Дзержинского, №17</t>
  </si>
  <si>
    <t>56:44:0121001:2</t>
  </si>
  <si>
    <t>ОДС пом.1.1,1.2</t>
  </si>
  <si>
    <t>56:44:0121001:2-56/217/2023-1 , 2
11.03.2023</t>
  </si>
  <si>
    <t>для размещения жилого дома (ЗАГС в Дзерж.р-не)</t>
  </si>
  <si>
    <t>город Оренбург, земельный участок расположен в южной части кадастрового квартала 56:44:0201001</t>
  </si>
  <si>
    <t>56:44:0000000:39650</t>
  </si>
  <si>
    <t>56:44:0000000:39650-56/217/2023-1
13.03.2023</t>
  </si>
  <si>
    <t>город Оренбург, проезд Знаменский. На земельном участке расположен десятиэтажный многоквартирный жилой дом, № 1/1</t>
  </si>
  <si>
    <t>56:44:0206007:27</t>
  </si>
  <si>
    <t>размещение десятиэтажного МКЖД</t>
  </si>
  <si>
    <t>ОДС пом.1</t>
  </si>
  <si>
    <t>56:44:0206007:27-56/217/2023-40
14.03.2023</t>
  </si>
  <si>
    <t>город Оренбург, улица Нагорная, земельный участок расположен в юго-западной части кадастрового квартала 56:44:0309008</t>
  </si>
  <si>
    <t>56:44:0309008:7</t>
  </si>
  <si>
    <t>Строительство МКЖД</t>
  </si>
  <si>
    <t>56:44:0309008:7-56/217/2023-1
16.03.2023</t>
  </si>
  <si>
    <t>город Оренбург, улица Авиационная, земельный участок расположен в северо- восточной части кадастрового квартала 56:44:0252001</t>
  </si>
  <si>
    <t>56:44:0252001:1274</t>
  </si>
  <si>
    <t>Газораспределительные сети к жилым домам в Авиагородке- 2</t>
  </si>
  <si>
    <t>56:44:0252001:1274-56/217/2023-1
17.03.2023</t>
  </si>
  <si>
    <t>город Оренбург, проспект Победы, земельный участок расположен в западной части кадастрового квартала 56:44:0125001</t>
  </si>
  <si>
    <t>56:44:0125001:2970</t>
  </si>
  <si>
    <t>строительство многоквартирных жилых домов</t>
  </si>
  <si>
    <t>56:44:0125001:2970-56/217/2023-1
18.03.2023</t>
  </si>
  <si>
    <t>город Оренбург, проспект Братьев Коростелевых, земельный участок расположен в восточной части кадастрового квартала 56:44:0341002</t>
  </si>
  <si>
    <t>56:44:0341002:702</t>
  </si>
  <si>
    <t>для размещения ВЛ-10 кВ для электроснабжения многоквартирного жилого дома</t>
  </si>
  <si>
    <t>56:44:0341002:702-56/217/2023-1
20.03.2023</t>
  </si>
  <si>
    <t>город Оренбург, проспект Братьев Коростелевых/улица Нагорная, земельный участок расположен в северо-восточной части кадастрового квартала 56:44:0309007</t>
  </si>
  <si>
    <t>56:44:0000000:36243</t>
  </si>
  <si>
    <t>для строительства многоквартирных жилых домов</t>
  </si>
  <si>
    <t>56:44:0000000:36243-56/217/2023-1
20.03.2023</t>
  </si>
  <si>
    <t>город Оренбург, проспект Братьев Коростелевых, земельный участок расположен в северо-восточной части кадастрового квартала 56:44:0309007</t>
  </si>
  <si>
    <t>56:44:0000000:37180</t>
  </si>
  <si>
    <t>56:44:0000000:37180-56/217/2023-1
20.03.2023</t>
  </si>
  <si>
    <t>город Оренбург, улица Калининградская, земельный участок расположен в западной
части кадастрового квартала 56:44:0303010</t>
  </si>
  <si>
    <t>56:44:0303010:69</t>
  </si>
  <si>
    <t>для размещения объектов энергетики с размещением комплектной трансформаторной подстанции</t>
  </si>
  <si>
    <t>56:44:0303010:69-56/217/2023-1
21.03.2023</t>
  </si>
  <si>
    <t>город Оренбург, улица Центральная, земельный участок расположен в юго-западной части кадастрового квартала 56:44:0266006</t>
  </si>
  <si>
    <t>56:44:0266006:47</t>
  </si>
  <si>
    <t>56:44:0266006:47-56/217/2023-1
21.03.2023</t>
  </si>
  <si>
    <t>город Оренбург, улица Шевченко, земельный участок расположен в центральной
части кадастрового квартала 56:44:0408002</t>
  </si>
  <si>
    <t>56:44:0408002:453</t>
  </si>
  <si>
    <t>56:44:0408002:453-56/217/2023-1
21.03.2023</t>
  </si>
  <si>
    <t>город Оренбург, проспект Победы, земельный участок расположен в северо-западной части кадастрового квартала 56:44:0125001</t>
  </si>
  <si>
    <t>56:44:0125001:29</t>
  </si>
  <si>
    <t>56:44:0125001:29-56/217/2023-1
21.03.2023</t>
  </si>
  <si>
    <t>город Оренбург, улица Шевченко, земельный участок расположен в северо-восточной части кадастрового квартала 56:44:0408001</t>
  </si>
  <si>
    <t>56:44:0408001:935</t>
  </si>
  <si>
    <t>56:44:0408001:935-56/217/2023-1
21.03.2023</t>
  </si>
  <si>
    <t>город Оренбург, проспект Гагарина, земельный участок расположен в северо-восточной части кадастрового квартала 56:44:0000000</t>
  </si>
  <si>
    <t>56:44:0000000:29617</t>
  </si>
  <si>
    <t>строительство подземного пешеходного перехода в районе остановки "24 микрорайон"</t>
  </si>
  <si>
    <t>56:44:0000000:29617-56/217/2023-1
21.03.2023</t>
  </si>
  <si>
    <t>город Оренбург, улица Транспортная, земельный участок расположен в северо-восточной части кадастрового квартала</t>
  </si>
  <si>
    <t>56:44:0000000:36369</t>
  </si>
  <si>
    <t>строительство автомобильной дороги общего пользования по ул. Транспортной</t>
  </si>
  <si>
    <t>56:44:0000000:36369-56/217/2023-1
21.03.2023</t>
  </si>
  <si>
    <t>город Оренбург, улица Амурская/улица Ямашева. Земельный участок расположен в южной части кадастрового квартала 56:44:0000000</t>
  </si>
  <si>
    <t>56:44:0000000:28973</t>
  </si>
  <si>
    <t>Строительство поликлиники</t>
  </si>
  <si>
    <t>56:44:0000000:28973-56/217/2023-1
21.03.2023</t>
  </si>
  <si>
    <t>город Оренбург, улица Нефтяников, земельный участок расположен в северо-
восточной части кадастрового квартала 56:44:0000000</t>
  </si>
  <si>
    <t>56:44:0000000:30113</t>
  </si>
  <si>
    <t>строительство газопровода и ШП объекта "Газораспределительные сети к жилым домам по ул. Нефтяников в районе Шарлыкского и Загородного шоссе г. Оренбурга"</t>
  </si>
  <si>
    <t>56:44:0000000:30113-56/217/2023-1
21.03.2023</t>
  </si>
  <si>
    <t>город Оренбург, улица Салмышская, земельный участок расположен в центральной части кадастрового квартала 56:44:0202007</t>
  </si>
  <si>
    <t>56:44:0202007:7798</t>
  </si>
  <si>
    <t>56:44:0202007:7798-56/217/2023-1
21.03.2023</t>
  </si>
  <si>
    <t>г. Оренбург, ул. Кобозева/ул.Краснознаменная, №№ 41/7</t>
  </si>
  <si>
    <t>56:44:0218006:8</t>
  </si>
  <si>
    <t>56:44:0218006:8-56/217/2023-1
22.03.2023</t>
  </si>
  <si>
    <t>ПБП                    311-р  01.02.2023</t>
  </si>
  <si>
    <t>56:44:0255002:309-56/217/2023-3
24.03.2023</t>
  </si>
  <si>
    <t>город Оренбург, проспект Братьев Коростелевых. На земельном участке расположен пятиэтажный многоквартирный жилой дом, № 14</t>
  </si>
  <si>
    <t>56:44:0329004:972</t>
  </si>
  <si>
    <t>размещение пятиэтажного многоквартирного жилого дома</t>
  </si>
  <si>
    <t>56:44:0329004:972-56/217/2023-1
22.03.2023</t>
  </si>
  <si>
    <t>г. Оренбург, с/т "Мир", уч. 1</t>
  </si>
  <si>
    <t>56:44:0201003:4644</t>
  </si>
  <si>
    <t>56:44:0201003:4644-56/217/2023-1
28.03.2023</t>
  </si>
  <si>
    <t>город Оренбург, поселок Бердянка, улица Школьная, земельный участок расположен в юго-западной части кадастрового квартала 56:44:0901001</t>
  </si>
  <si>
    <t>56:44:0901001:1228</t>
  </si>
  <si>
    <t>Хоккейный корт при школе</t>
  </si>
  <si>
    <t>56:44:0901001:1228-56/217/2023-2
28.03.2023</t>
  </si>
  <si>
    <t>МОАУ "Бердянская средняя общеобразовательная школа", ИНН: 5610065512</t>
  </si>
  <si>
    <t>ПБП                        1152-р  29.03.2017</t>
  </si>
  <si>
    <t>56:44:0901001:1228-56/217/2023-1
23.03.2023</t>
  </si>
  <si>
    <t>ДГиЗО, ИНН:5610139980</t>
  </si>
  <si>
    <t>56:44:0238001:3005-56/217/2023-5
16.03.2023</t>
  </si>
  <si>
    <t>город Оренбург, поселок Каргала, улица Ленинская, земельный участок расположен в центральной части кадастрового квартала 56:44:0601001</t>
  </si>
  <si>
    <t>образование и просвещение</t>
  </si>
  <si>
    <t>МОАУ "СОШ № 95", ИНН: 5609035880</t>
  </si>
  <si>
    <t>г. Оренбург, с/т "Мир", уч.86</t>
  </si>
  <si>
    <t>56:44:0201003:4719</t>
  </si>
  <si>
    <t>56:44:0201003:4719-56/217/2023-2
30.03.2023</t>
  </si>
  <si>
    <t>Комитет по физ.культуре и спорту админ.                            ИНН: 5610043406</t>
  </si>
  <si>
    <t>ДГиЗО  ИНН: 5610139980</t>
  </si>
  <si>
    <t>ПБП 695-р 06.03.2023</t>
  </si>
  <si>
    <t>56:44:0238001:9665-56/217/2023-10
15.03.2023</t>
  </si>
  <si>
    <t>ДГиЗО, ИНН: 5610139980</t>
  </si>
  <si>
    <t>ПБП  695-р 06.03.2023</t>
  </si>
  <si>
    <t>ДГиЗО ИНН: 5610139980</t>
  </si>
  <si>
    <t>ПБП 1275-р 07.04.2023</t>
  </si>
  <si>
    <t>56:44:0124001:4072-56/217/2023-9
11.04.2023</t>
  </si>
  <si>
    <t>56:44:0239001:16876-56/217/2023-4
11.04.2023</t>
  </si>
  <si>
    <t>56:44:0124001:4362-56/217/2023-7
11.04.2023</t>
  </si>
  <si>
    <t>56:44:0238001:10689-56/217/2023-2
11.04.2023</t>
  </si>
  <si>
    <t>56:44:0238001:9407-56/217/2023-4
11.04.2023</t>
  </si>
  <si>
    <t>56:44:0802001:721-56/217/2023-4
11.04.2023</t>
  </si>
  <si>
    <t>56:44:0238001:9605-56/217/2023-4
11.04.2023</t>
  </si>
  <si>
    <t>56:44:0239001:21118-56/217/2023-8
12.04.2023</t>
  </si>
  <si>
    <t>56:44:0239001:21123-56/217/2023-8
12.04.2023</t>
  </si>
  <si>
    <t>56:44:0238001:9606-56/217/2023-4
12.04.2023</t>
  </si>
  <si>
    <t>56:44:0238001:8626-56/217/2023-4
13.04.2023</t>
  </si>
  <si>
    <t>56:44:0124001:5997-56/217/2023-9
13.04.2023</t>
  </si>
  <si>
    <t>56:44:0124001:7273-56/217/2023-8
13.04.2023</t>
  </si>
  <si>
    <t>56:44:0124001:9069-56/217/2023-6
13.04.2023</t>
  </si>
  <si>
    <t>56:44:0124001:5991-56/217/2023-6
13.04.2023</t>
  </si>
  <si>
    <t>56:44:0124001:6007-56/217/2023-6
13.04.2023</t>
  </si>
  <si>
    <t>56:44:0124001:6009-56/217/2023-6
13.04.2023</t>
  </si>
  <si>
    <t>56:44:0238001:9409-56/217/2023-4
13.04.2023</t>
  </si>
  <si>
    <t>г. Оренбург, ул. Зиминская, дом № 40</t>
  </si>
  <si>
    <t>56:44:0446005:8</t>
  </si>
  <si>
    <t>г Оренбург, мкр. Ростошинские пруды, земельный участок расположен в западной части кадастрового квартала 56:44:0201005</t>
  </si>
  <si>
    <t>56:44:0201005:4111</t>
  </si>
  <si>
    <t>56:44:0201005:4111-56/217/2023-3
29.03.2023</t>
  </si>
  <si>
    <t>город Оренбург, ул Лесозащитная, уч № 9</t>
  </si>
  <si>
    <t>56:44:0408003:461</t>
  </si>
  <si>
    <t>56:44:0408003:461-56/217/2023-1
11.04.2023</t>
  </si>
  <si>
    <t>56:44:0239001:20894-56/217/2023-4
17.04.2023</t>
  </si>
  <si>
    <t>56:44:0239001:20925-56/217/2023-4
17.04.2023</t>
  </si>
  <si>
    <t>56:44:0124001:7308-56/217/2023-8
17.04.2023</t>
  </si>
  <si>
    <t>город Оренбург, земельный участок расположен в западной части кадастрового квартала 56:44:0238001</t>
  </si>
  <si>
    <t>56:44:0238001:10709</t>
  </si>
  <si>
    <t>56:44:0238001:10709-56/217/2023-1
14.04.2023</t>
  </si>
  <si>
    <t>56:44:0238001:10710</t>
  </si>
  <si>
    <t>56:44:0238001:10710-56/217/2023-1
14.04.2023</t>
  </si>
  <si>
    <t>56:44:0238001:10711</t>
  </si>
  <si>
    <t>56:44:0238001:10711-56/217/2023-1
14.04.2023</t>
  </si>
  <si>
    <t>56:44:0238001:10712</t>
  </si>
  <si>
    <t>56:44:0238001:10712-56/217/2023-1
14.04.2023</t>
  </si>
  <si>
    <t>56:44:0238001:10713</t>
  </si>
  <si>
    <t>56:44:0238001:10713-56/217/2023-1
14.04.2023</t>
  </si>
  <si>
    <t>г Оренбург, мкр.Ростошинские пруды, ул.Двинская</t>
  </si>
  <si>
    <t>56:44:0201005:4160</t>
  </si>
  <si>
    <t>56:44:0201005:4160-56/217/2023-1
14.04.2023</t>
  </si>
  <si>
    <t>56:44:0201005:4161</t>
  </si>
  <si>
    <t>56:44:0201005:4161-56/217/2023-1
14.04.2023</t>
  </si>
  <si>
    <t>56:44:0124001:6013-56/217/2023-6
17.04.2023</t>
  </si>
  <si>
    <t>56:44:0239001:20893-56/217/2023-4
17.04.2023</t>
  </si>
  <si>
    <t>56:44:0124001:4075-56/217/2023-10
17.04.2023</t>
  </si>
  <si>
    <t>56:44:0238001:9401-56/217/2023-4
17.04.2023</t>
  </si>
  <si>
    <t>56:44:0239001:21063-56/217/2023-4
17.04.2023</t>
  </si>
  <si>
    <t>г Оренбург, п Каргала, ул Ленинская, земельный участок расположен в центральной части кадастрового квартала 56:44:0601001</t>
  </si>
  <si>
    <t>56:44:0601001:2258</t>
  </si>
  <si>
    <t>56:44:0601001:2258-56/217/2023-1
17.04.2023</t>
  </si>
  <si>
    <t>ПБП 1174-р 03.04.2023</t>
  </si>
  <si>
    <t>56:44:0601001:2258-56/217/2023-2
17.04.2023</t>
  </si>
  <si>
    <t>56:44:0601001:2259</t>
  </si>
  <si>
    <t>56:44:0601001:2259-56/217/2023-1
17.04.2023</t>
  </si>
  <si>
    <t>56:44:0601001:2259-56/217/2023-2
17.04.2023</t>
  </si>
  <si>
    <t>56:44:0601001:2260</t>
  </si>
  <si>
    <t>56:44:0601001:2260-56/217/2023-1
17.04.2023</t>
  </si>
  <si>
    <t>56:44:0601001:2260-56/217/2023-2
17.04.2023</t>
  </si>
  <si>
    <t>56:44:0000000:39057-56/217/2023-4
18.04.2023</t>
  </si>
  <si>
    <t>56:44:0239001:20874-56/217/2023-6
18.04.2023</t>
  </si>
  <si>
    <t>56:44:0504002:530-56/217/2023-4
18.04.2023</t>
  </si>
  <si>
    <t>56:44:0239001:20942-56/217/2023-4
18.04.2023</t>
  </si>
  <si>
    <t>56:44:0238001:10691-56/217/2023-4
19.04.2023</t>
  </si>
  <si>
    <t>56:44:0238001:10693-56/217/2023-4
19.04.2023</t>
  </si>
  <si>
    <t>МОАУ "СОШ №63", ИНН: 5609024261</t>
  </si>
  <si>
    <t>ПБП 1341-р 13.04.2023</t>
  </si>
  <si>
    <t>56:44:0257001:135-56/217/2023-4
19.04.2023</t>
  </si>
  <si>
    <t>г Оренбург, с/т"Мир", уч.152</t>
  </si>
  <si>
    <t>56:44:0201003:4767</t>
  </si>
  <si>
    <t>56:44:0201003:4767-56/217/2023-1
31.03.2023</t>
  </si>
  <si>
    <t>56:44:0238001:10087-56/217/2023-6
11.04.2023</t>
  </si>
  <si>
    <t>56:44:0238001:8615-56/217/2023-8
13.04.2023</t>
  </si>
  <si>
    <t xml:space="preserve">ПБП  695-р 06.03.2023                              </t>
  </si>
  <si>
    <t>56:44:0124001:6015-56/217/2023-6
18.04.2023</t>
  </si>
  <si>
    <t>56:44:0239001:21087-56/217/2023-4
18.04.2023</t>
  </si>
  <si>
    <t>56:44:0124001:6011-56/217/2023-6
18.04.2023</t>
  </si>
  <si>
    <t>56:44:0124001:6017-56/217/2023-6
18.04.2023</t>
  </si>
  <si>
    <t>56:44:0124001:10754-56/217/2023-4
18.04.2023</t>
  </si>
  <si>
    <t>56:44:0239001:21285-56/217/2023-4
18.04.2023</t>
  </si>
  <si>
    <t>56:44:0228003:371-56/217/2023-4
18.04.2023</t>
  </si>
  <si>
    <t>56:44:0239001:21185-56/217/2023-4
18.04.2023</t>
  </si>
  <si>
    <t>56:44:0000000:39424</t>
  </si>
  <si>
    <t>56:44:0000000:39424-56/217/2023-2
24.04.2023</t>
  </si>
  <si>
    <t>г Оренбург, земельный участок расположен в центральной части кадастрового квартала 56:44:0000000</t>
  </si>
  <si>
    <t>56:44:0238001:10719</t>
  </si>
  <si>
    <t>56:44:0238001:10719-56/217/2023-1
24.04.2023</t>
  </si>
  <si>
    <t xml:space="preserve">размещение городской свалки </t>
  </si>
  <si>
    <t xml:space="preserve">56-56-01/557/2014-030 17.10.2014                             </t>
  </si>
  <si>
    <t>56:44:0238001:10722</t>
  </si>
  <si>
    <t>Российская Федерация, земельный участок расположен в западной части кадастрового квартала 56:44:0238001</t>
  </si>
  <si>
    <t>56:44:0238001:10722-56/217/2023-1
26.04.2023</t>
  </si>
  <si>
    <t>Малоэтажная многоквартирная жилая застройка</t>
  </si>
  <si>
    <t>Детский оздоровительный лагерь "Космос"</t>
  </si>
  <si>
    <t>город Оренбург, улица Берег Урала, земельный участок расположен в западной части кадастрового квартала 56:44:0236010</t>
  </si>
  <si>
    <t>56:44:0236010:638</t>
  </si>
  <si>
    <t>56:44:0236010:638-56/217/2023-1
03.05.2023</t>
  </si>
  <si>
    <t>ПБП 1447-р 20.04.2023</t>
  </si>
  <si>
    <t>56:44:0236010:638-56/217/2023-2
03.05.2023</t>
  </si>
  <si>
    <t>56:44:0446005:8-56/217/2023-13
04.05.2023</t>
  </si>
  <si>
    <t xml:space="preserve">отдых (рекреация) </t>
  </si>
  <si>
    <t xml:space="preserve">Земельные участки (территории) общего пользования </t>
  </si>
  <si>
    <t>город Оренбург, улица Гаранькина, земельный участок расположен в центральной части кадастрового квартала 56:44:0202007</t>
  </si>
  <si>
    <t>г Оренбург, п. Ростоши, п/о "Овощевод"</t>
  </si>
  <si>
    <t>56:44:0201021:3239</t>
  </si>
  <si>
    <t>Общеобразовательная школа</t>
  </si>
  <si>
    <t>56:44:0201021:3239-56/217/2023-7
03.06.2023</t>
  </si>
  <si>
    <t>56:44:0201021:3248</t>
  </si>
  <si>
    <t>Детский сад</t>
  </si>
  <si>
    <t>56:44:0201021:3248-56/217/2023-7
03.06.2023</t>
  </si>
  <si>
    <t>56:44:0201021:3308</t>
  </si>
  <si>
    <t>56:44:0201021:3308-56/217/2023-7
03.06.2023</t>
  </si>
  <si>
    <t xml:space="preserve">ЗУ общего пользования </t>
  </si>
  <si>
    <t>г. Оренбург, ул. Советская/ переулок Каширина, земельный участок №7/6</t>
  </si>
  <si>
    <t>56:44:0236001:472</t>
  </si>
  <si>
    <t>Участок школы № 3</t>
  </si>
  <si>
    <t>56:44:0236001:472-56/217/2023-1
23.03.2023</t>
  </si>
  <si>
    <t>город Оренбург, улица Набережная, земельный участок расположен в юго-западной части кадастрового квартала 56:44:0237002</t>
  </si>
  <si>
    <t>56:44:0237002:418</t>
  </si>
  <si>
    <t>историко-культурная деятельность</t>
  </si>
  <si>
    <t>56:44:0237002:418-56/217/2023-2
06.06.2023</t>
  </si>
  <si>
    <t>МБУ "Музей истории Оренбурга", ИНН: 5610036374</t>
  </si>
  <si>
    <t>ПБП 1567-р 27.04.2023</t>
  </si>
  <si>
    <t>56:44:0237002:418-56/217/2023-1
16.05.2023</t>
  </si>
  <si>
    <t>ПБП 2104-р 01.06.2023</t>
  </si>
  <si>
    <t>ПБП 1743-р
12.05.2023</t>
  </si>
  <si>
    <t>56:44:0437009:63-56/217/2023-2
08.06.2023</t>
  </si>
  <si>
    <t>56:44:0437009:64-56/217/2023-1
08.06.2023</t>
  </si>
  <si>
    <t>56:44:0437009:66-56/217/2023-1
08.06.2023</t>
  </si>
  <si>
    <t>56:44:0437009:67-56/217/2023-2
08.06.2023</t>
  </si>
  <si>
    <t>город Оренбург, улица Самолетная</t>
  </si>
  <si>
    <t>56:44:0000000:39768</t>
  </si>
  <si>
    <t>56:44:0000000:39768-56/217/2023-1
09.06.2023</t>
  </si>
  <si>
    <t>56:44:0240013:152</t>
  </si>
  <si>
    <t>56:44:0333006:12</t>
  </si>
  <si>
    <t>56:44:1101001:1015</t>
  </si>
  <si>
    <t xml:space="preserve">ПБП                                Расп. 350-р 01.02.2013 </t>
  </si>
  <si>
    <t>ПБП 01.02.2013        № 352-р</t>
  </si>
  <si>
    <t>ПБП 2205-р 07.06.2023</t>
  </si>
  <si>
    <t>56:44:0000000:39650-56/217/2023-2
13.06.2023</t>
  </si>
  <si>
    <t>Повысительная станция «Народная»+караульное помещение</t>
  </si>
  <si>
    <t>56:44:0313001:4743</t>
  </si>
  <si>
    <t>56:44:0313001:4743-56/217/2023-1
18.04.2023</t>
  </si>
  <si>
    <t>56:44:0313001:4743-56/217/2023-2 18.04.2023</t>
  </si>
  <si>
    <t>г. Оренбург, ул. Орджоникидзе/Караван-Сарайская, земельный участок расположен в юго-восточной части кадастрового квартала 56:44:0446003</t>
  </si>
  <si>
    <t>56:44:0446003:307</t>
  </si>
  <si>
    <t>56:44:0446003:307-56/217/2023-1            14.06.2023</t>
  </si>
  <si>
    <t>Зубцова Татьяна Петровна, род.: 10.01.1982</t>
  </si>
  <si>
    <t>Срок действия с 25.10.2019 по 24.10.2023</t>
  </si>
  <si>
    <t>04.05.2016 56-56/001-56/001/220/2016-199/1</t>
  </si>
  <si>
    <t>Первая Башенная Компания, ИНН: 7707387700</t>
  </si>
  <si>
    <t>Дог.ар. ЗУ № 21/л-371юр, выдан 28.12.2021</t>
  </si>
  <si>
    <t>Срок действия с 28.12.2021 по 12.12.2070</t>
  </si>
  <si>
    <t>аренда ДА ЗУ, № 22/л-83юр</t>
  </si>
  <si>
    <t>56:44:0237002:15-56/217/2022-1  27.04.2022</t>
  </si>
  <si>
    <t>56:44:0244001:18-56/217/2022-1 27.04.2022</t>
  </si>
  <si>
    <t>ЗАО "Птицефабрика Оренбургская", ИНН: 5638002907</t>
  </si>
  <si>
    <t>Аренда ДА мун. нежил.фонда№ 2-906а-13674, от 26.01.2022</t>
  </si>
  <si>
    <t>Срок действия с 01.12.2021 по 30.06.2065</t>
  </si>
  <si>
    <t>56:44:0442016:58-56/217/2022-9 24.02.2022</t>
  </si>
  <si>
    <t>Государственное управление</t>
  </si>
  <si>
    <t>город Оренбург, микрорайон "поселок имени Куйбышева", улица Ветеранов Труда,  земельный участок № 18/1</t>
  </si>
  <si>
    <t>56:44:0240008:607</t>
  </si>
  <si>
    <t>56:44:0240008:607-56/217/2023-1
19.06.2023</t>
  </si>
  <si>
    <t>город Оренбург, микрорайон "поселок имени Куйбышева", улица Ветеранов Труда,  земельный участок № 16/1</t>
  </si>
  <si>
    <t>56:44:0240008:608</t>
  </si>
  <si>
    <t>56:44:0240008:608-56/217/2023-1
19.06.2023</t>
  </si>
  <si>
    <t>56:44:0236001:472-56/217/2023-2
от 19.06.2023</t>
  </si>
  <si>
    <t>МОАУ "ООШ №3",              ИНН: 5610038195</t>
  </si>
  <si>
    <t>56:44:1101001:3956</t>
  </si>
  <si>
    <t xml:space="preserve">культурное развитие </t>
  </si>
  <si>
    <t>76051.8</t>
  </si>
  <si>
    <t>56:44:1101001:3956-56/217/2023-2
21.06.2023</t>
  </si>
  <si>
    <t>Адм. с.Городище Лен. р-на г.Оренбурга, ИНН: 5610036617</t>
  </si>
  <si>
    <t>ПБП 2088-р 12.08.2021</t>
  </si>
  <si>
    <t>56:44:1101001:3956-56/217/2022-1
17.01.2022</t>
  </si>
  <si>
    <t>ПБП                  23.08.2012       № 4120-р</t>
  </si>
  <si>
    <t>56:44:0202007:9965</t>
  </si>
  <si>
    <t>56:44:0202007:9965-56/217/2023-1
23.06.2023</t>
  </si>
  <si>
    <t>ПБП 2204-р 07.06.2023</t>
  </si>
  <si>
    <t>56:44:0202007:9965-56/217/2023-2
23.06.2023</t>
  </si>
  <si>
    <t>56:44:0238001:11166</t>
  </si>
  <si>
    <t>56:44:0238001:11166-56/217/2023-1
26.06.2023</t>
  </si>
  <si>
    <t>56:44:0238001:11167</t>
  </si>
  <si>
    <t>56:44:0238001:11167-56/217/2023-1
26.06.2023</t>
  </si>
  <si>
    <t>город Оренбург, земельный участок расположен в северо-восточной части кадастрового квартала 56:44:0000000</t>
  </si>
  <si>
    <t>56:44:0000000:39785</t>
  </si>
  <si>
    <t>56:44:0000000:39785-56/217/2023-1
26.06.2023</t>
  </si>
  <si>
    <t>56:44:0000000:39786</t>
  </si>
  <si>
    <t>56:44:0000000:39786-56/217/2023-1
27.06.2023</t>
  </si>
  <si>
    <t>город Оренбург, улица Красная Площадь, на земельном участке расположено здание с кадастровым номером 56:44:0237001:809 строение 1/10</t>
  </si>
  <si>
    <t>56:44:0237001:710</t>
  </si>
  <si>
    <t>КНС</t>
  </si>
  <si>
    <t>56:44:0237001:710-56/217/2023-4
28.06.2023</t>
  </si>
  <si>
    <t>56:44:0000000:39788</t>
  </si>
  <si>
    <t>56:44:0000000:39788-56/217/2023-1
28.06.2023</t>
  </si>
  <si>
    <t>город Оренбург, ул. Луганская, земельный участок № 22/1</t>
  </si>
  <si>
    <t>56:44:0437005:330</t>
  </si>
  <si>
    <t>56:44:0437005:330-56/217/2023-1
05.07.2023</t>
  </si>
  <si>
    <t>ПБП 2395-р 20.06.2023</t>
  </si>
  <si>
    <t>56:44:0202006:3513-56/217/2023-4
08.07.2023</t>
  </si>
  <si>
    <t>город Оренбург, земельный участок расположен в северо-западной части кадастрового квартала 56:44:0240006</t>
  </si>
  <si>
    <t>56:44:0240006:6049</t>
  </si>
  <si>
    <t>56:44:0240006:6049-56/217/2023-1
10.07.2023</t>
  </si>
  <si>
    <t>МДОАУ ДС № 67,       ИНН: 5610070047</t>
  </si>
  <si>
    <t>ПБП 2722-р 06.07.2023</t>
  </si>
  <si>
    <t>56:44:0201021:2728-56/217/2023-2
11.07.2023</t>
  </si>
  <si>
    <t>Благоустройство территории (ВРИ с 22.06.2023)</t>
  </si>
  <si>
    <t xml:space="preserve">Набережная р. Урал </t>
  </si>
  <si>
    <t>56-56-01/172/2006-088  21.11.2006</t>
  </si>
  <si>
    <t>56-56-01/172/2006-091  21.11.2006</t>
  </si>
  <si>
    <t>56-56-01/136/2006-249  18.10.2006</t>
  </si>
  <si>
    <t>56-56-01/136/2006-248  17.10.2006</t>
  </si>
  <si>
    <t>56-56-01/136/2006-250  17.10.2006</t>
  </si>
  <si>
    <t>город Оренбург, улица  Александрова</t>
  </si>
  <si>
    <t>56:44:0000000:39798</t>
  </si>
  <si>
    <t>56:44:0000000:39798-56/217/2023-2
18.07.2023</t>
  </si>
  <si>
    <t>ПБП 2795-р 12.07.2023</t>
  </si>
  <si>
    <t>56:44:0000000:39798-56/217/2023-1
13.07.2023</t>
  </si>
  <si>
    <t>город Оренбург, 19 микрорайон СВЖР. Земельный участок расположен в центральной части кадастрового квартала 56:44:0202006</t>
  </si>
  <si>
    <t>56:44:0202006:3695</t>
  </si>
  <si>
    <t>УДС (изм ВРИ на УДС в июне 2023)</t>
  </si>
  <si>
    <t>56:44:0202006:3695-56/217/2023-2
18.07.2023</t>
  </si>
  <si>
    <t>ПБП 2595-р 30.06.2023</t>
  </si>
  <si>
    <t>56:44:0202006:3695-56/217/2023-1
10.07.2023</t>
  </si>
  <si>
    <t>56:44:0241001:5639</t>
  </si>
  <si>
    <t>56:44:0231006:16</t>
  </si>
  <si>
    <t>56:44:0241001:5242-56/001/2019-3  06.09.2019</t>
  </si>
  <si>
    <t>56:44:0241001:8539-56/001/2017-2 18.08.2017</t>
  </si>
  <si>
    <t xml:space="preserve">56:44:0213001:2112 </t>
  </si>
  <si>
    <t>г. Оренбург, земельный участок расположен в северо-западной части квартала 56:44:0124001</t>
  </si>
  <si>
    <t>56:44:0124001:2256</t>
  </si>
  <si>
    <t>56:44:0124001:2256-56/217/2023-8
28.07.2023</t>
  </si>
  <si>
    <t>ПБП  3257-р 08.08.2023</t>
  </si>
  <si>
    <t>56:44:0124001:9624</t>
  </si>
  <si>
    <t>56:44:0124001:9624-56/217/2023-3
28.07.2023</t>
  </si>
  <si>
    <t>56:44:0124001:9764</t>
  </si>
  <si>
    <t>56:44:0124001:9764-56/217/2023-3
28.07.2023</t>
  </si>
  <si>
    <t>56:44:0124001:11766</t>
  </si>
  <si>
    <t>56:44:0124001:11766-56/217/2023-3
28.07.2023</t>
  </si>
  <si>
    <t>ПБП  3258-р 08.08.2023</t>
  </si>
  <si>
    <t>56:44:0124001:11766-56/217/2023-4
15.08.2023</t>
  </si>
  <si>
    <t>56:44:0124001:11769</t>
  </si>
  <si>
    <t>56:44:0124001:11769-56/217/2023-3
28.07.2023</t>
  </si>
  <si>
    <t>г Оренбург, п Каргала, земельный участок расположен в южной части кадастрового квартала 56:44:0602002</t>
  </si>
  <si>
    <t>56:44:0602002:234</t>
  </si>
  <si>
    <t>ритуальная деятельность</t>
  </si>
  <si>
    <t>56:44:0602002:234-56/217/2023-2
02.08.2023</t>
  </si>
  <si>
    <t>МКУ "Специализированная служба", ИНН: 5609197923</t>
  </si>
  <si>
    <t>ПБП  2945-р 31.07.2023</t>
  </si>
  <si>
    <t>56:44:0602002:234-56/217/2023-1
28.07.2023</t>
  </si>
  <si>
    <t>56:44:0124001:2256-56/217/2023-9
16.08.2023</t>
  </si>
  <si>
    <t>56:44:0124001:9624-56/217/2023-4
16.08.2023</t>
  </si>
  <si>
    <t>56:44:0124001:9764-56/217/2023-4
16.08.2023</t>
  </si>
  <si>
    <t>56:44:0259001:1823</t>
  </si>
  <si>
    <t>56:44:0259001:1823-56/217/2023-2
15.08.2023</t>
  </si>
  <si>
    <t>ПБП 3812-р 19.12.2022</t>
  </si>
  <si>
    <t>56:44:0259001:1823-56/217/2023-1
14.01.2023 08:41:52</t>
  </si>
  <si>
    <t>город Оренбург, земельный участок расположен в северо-восточной части кадастрового квартала 56:44:0218001</t>
  </si>
  <si>
    <t>56:44:0218002:476</t>
  </si>
  <si>
    <t>56:44:0218002:476-56/217/2023-1
17.08.2023</t>
  </si>
  <si>
    <t>Размещение автомобильных дорог (3442-р 18.08.2023) изм ВРИ-22.08.2023</t>
  </si>
  <si>
    <t>г Оренбург, земельный участок расположен в северо-восточной части кадастрового квартала 56:44:0218002</t>
  </si>
  <si>
    <t>56:44:0218002:477</t>
  </si>
  <si>
    <t>56:44:0218002:477-56/217/2023-1
21.08.2023</t>
  </si>
  <si>
    <t>56:44:0238001:5028</t>
  </si>
  <si>
    <t xml:space="preserve">ПНС № 5а </t>
  </si>
  <si>
    <t>56:44:0238001:5028-56/217/2023-2
30.08.2023</t>
  </si>
  <si>
    <t>город Оренбург, ул. Пролетарская/ул Новая, земельный участок расположен в северо-восточной части кадастрового квартала 56:44:0314001</t>
  </si>
  <si>
    <t>56:44:0314001:6497</t>
  </si>
  <si>
    <t>площадки для занятия спортом, благоустройство территории</t>
  </si>
  <si>
    <t>56:44:0314001:6497-56/217/2023-2
01.09.2023</t>
  </si>
  <si>
    <t>МАУДО "Спортивная школа олимпийского резерва дзюдо", ИНН: 5611065226</t>
  </si>
  <si>
    <t>56:44:0314001:6497-56/217/2023-1
20.07.2023</t>
  </si>
  <si>
    <t>г. Оренбург, ул. Набережная, земельный участок расположен в кадастровом квартале 56:44:0237002</t>
  </si>
  <si>
    <t>56:44:0237002:419</t>
  </si>
  <si>
    <t>56:44:0237002:419-56/217/2023-3
07.09.2023</t>
  </si>
  <si>
    <t>МКУ "БиОз" ИНН: 5612160144</t>
  </si>
  <si>
    <t>ПБП 2944-р 21.07.2023</t>
  </si>
  <si>
    <t>56:44:0437005:330-56/111/2023-2
21.09.2023</t>
  </si>
  <si>
    <t>город Оренбург городской округ, земельный участок расположен в северо- восточной части кадастрового квартала 56:44:0202006</t>
  </si>
  <si>
    <t>56:44:0202006:3688</t>
  </si>
  <si>
    <t>Земельные участки общего пользования (ВРИ 3604-р 31.08.2023)</t>
  </si>
  <si>
    <t>3101628.64</t>
  </si>
  <si>
    <t>56:44:0202006:3688-56/123/2023-4
23.09.2023</t>
  </si>
  <si>
    <t>ПБП   3702-р
07.09.2023</t>
  </si>
  <si>
    <t>56:44:0202006:3688-56/126/2023-3
22.09.2023</t>
  </si>
  <si>
    <t>г. Оренбург, с/т "Мир", уч.47</t>
  </si>
  <si>
    <t>56:44:0201003:4684</t>
  </si>
  <si>
    <t>56:44:0201003:4684-56/217/2023-1
09.08.2023</t>
  </si>
  <si>
    <t>г. Оренбург, с/т "Мир", уч.108</t>
  </si>
  <si>
    <t>56:44:0201003:4735</t>
  </si>
  <si>
    <t>56:44:0201003:4735-56/217/2023-1
04.04.2023</t>
  </si>
  <si>
    <t>г. Оренбург, с/т "Мир", уч.127</t>
  </si>
  <si>
    <t>56:44:0201003:4749</t>
  </si>
  <si>
    <t>56:44:0201003:4749-56/217/2023-1
03.04.2023</t>
  </si>
  <si>
    <t>ПБП 2594-р 30.06.2023</t>
  </si>
  <si>
    <t>г Оренбург, ул Тихая</t>
  </si>
  <si>
    <t>56:44:0103001:2072</t>
  </si>
  <si>
    <t>56:44:0103001:2072-56/219/2023-1
27.09.2023</t>
  </si>
  <si>
    <t>город Оренбург городской округ, город Оренбург, улица Шевченко</t>
  </si>
  <si>
    <t>56:44:0408003:467</t>
  </si>
  <si>
    <t>56:44:0408003:467-56/264/2023-1
13.10.2023</t>
  </si>
  <si>
    <t>город Оренбург, проспект Гагарина</t>
  </si>
  <si>
    <t>56:44:0000000:39924</t>
  </si>
  <si>
    <t>Многоэтажная жилая застройка (высотная застройка)</t>
  </si>
  <si>
    <t>56:44:0000000:39924-56/136/2023-1
05.10.2023</t>
  </si>
  <si>
    <t>56:44:0000000:39925</t>
  </si>
  <si>
    <t>56:44:0000000:39925-56/136/2023-1
05.10.2023</t>
  </si>
  <si>
    <t>56:44:0000000:39926</t>
  </si>
  <si>
    <t>56:44:0000000:39926-56/136/2023-1
05.10.2023</t>
  </si>
  <si>
    <t>56:44:0000000:39927</t>
  </si>
  <si>
    <t>56:44:0000000:39927-56/136/2023-1
05.10.2023</t>
  </si>
  <si>
    <t>56:44:0601001:2285</t>
  </si>
  <si>
    <t>56:44:0601001:2285-56/124/2023-2
27.09.2023</t>
  </si>
  <si>
    <t>Администрация поселка Каргала Дзержинского района города Оренбурга, ИНН: 5609021888</t>
  </si>
  <si>
    <t>ПБП 2989-р  25.07.2023</t>
  </si>
  <si>
    <t>56:44:0601001:2285-56/116/2023-1
21.09.2023</t>
  </si>
  <si>
    <t>г. Оренбург, ул. Котова, дом № 34</t>
  </si>
  <si>
    <t>56:44:0335001:8</t>
  </si>
  <si>
    <t>для размещения домов малоэтажной жилой застройки</t>
  </si>
  <si>
    <t>56:44:0335001:8-56/116/2023-1
25.09.2023</t>
  </si>
  <si>
    <t>г. Оренбург, пер. Дорожный; на земельном участке расположен многоквартирный жилой дом № 5</t>
  </si>
  <si>
    <t>56:44:0328002:22</t>
  </si>
  <si>
    <t>56:44:0328002:22-56/133/2023-1
26.09.2023</t>
  </si>
  <si>
    <t>город Оренбург, улица Максима Горького, № 5</t>
  </si>
  <si>
    <t>56:44:0236004:432</t>
  </si>
  <si>
    <t>56:44:0236004:432-56/133/2023-1
26.09.2023</t>
  </si>
  <si>
    <t>город Оренбург, улица Орджоникидзе, земельный участок 99</t>
  </si>
  <si>
    <t>56:44:0430009:20</t>
  </si>
  <si>
    <t>среднеэтажная жилая застройка, размещение двухэтажного жилого дома литер АА3</t>
  </si>
  <si>
    <t>56:44:0430009:20-56/124/2023-1
13.10.2023</t>
  </si>
  <si>
    <t>56:44:0452013:14</t>
  </si>
  <si>
    <t xml:space="preserve">Индивидуальное жилищное строительство </t>
  </si>
  <si>
    <t xml:space="preserve">Автодорога  ул. Гая </t>
  </si>
  <si>
    <t>многоэтажная жилая застройка (раздел в октябре 2023)</t>
  </si>
  <si>
    <t xml:space="preserve"> деловое управление</t>
  </si>
  <si>
    <t xml:space="preserve">Автодорога   ул. Постникова </t>
  </si>
  <si>
    <t>ПБП 3864-р 20.09.2023</t>
  </si>
  <si>
    <t>56:44:0237002:419-56/111/2023-4
27.09.2023</t>
  </si>
  <si>
    <t>г. Оренбург, ул. Советская/ ул. Максима Горького/переулок Каширина, земельный участок №9/41/8</t>
  </si>
  <si>
    <t>56:44:0236001:471</t>
  </si>
  <si>
    <t>общественное управление, магазины, общественное питание</t>
  </si>
  <si>
    <t>ОДС 388/1939</t>
  </si>
  <si>
    <t>56:44:0236001:471-56/217/2023-1
23.03.2023</t>
  </si>
  <si>
    <t>Религиозная организация "Оренбургская Епархия Русской Православной Церкви (Московский Патриархат)", ИНН: 5610036590</t>
  </si>
  <si>
    <t xml:space="preserve">56:44:0314001:6449-56/217/2021-2 23.07.2021 </t>
  </si>
  <si>
    <t>Срок действия с 23.07.2021 по 07.06.2031</t>
  </si>
  <si>
    <t>БСП                     Договор безвозмездно-го срочного  пользования, № 6/21, выдан 07.06.2021</t>
  </si>
  <si>
    <t>БСП - Безвозмезд-ное срочное пользование</t>
  </si>
  <si>
    <t>Срок действия с 20.07.2015 по 14.06.2025</t>
  </si>
  <si>
    <t>БСП-Договор безвозмездного срочного пользования oт 11.07.2017 №4/17 до 01.07.2027</t>
  </si>
  <si>
    <t>Срок действия с 11.07.2017 по 01.07.2027</t>
  </si>
  <si>
    <t>БСП - Договор безвозмездного пользования, № 2/18, выдан 30.03.2018</t>
  </si>
  <si>
    <t>г. Оренбург, СНТ "ПО Мир" (ранее с/т "ХОЗО УВД"), земельный участок № 7</t>
  </si>
  <si>
    <t>56:44:0241001:8827</t>
  </si>
  <si>
    <t>для дачного строительства, садоводства и огородничества</t>
  </si>
  <si>
    <t>56:44:0241001:8827-56/110/2023-2
16.10.2023</t>
  </si>
  <si>
    <t>ООО "Специализированный застройщик "Результат", ИНН:
5610163661</t>
  </si>
  <si>
    <t xml:space="preserve">ДА № 23/л-66юр </t>
  </si>
  <si>
    <t>56:44:0000000:39926-56/217/2023-2</t>
  </si>
  <si>
    <t>Срок действия с 26.10.2023 сроком на 54 месяца</t>
  </si>
  <si>
    <t>г Оренбург</t>
  </si>
  <si>
    <t>56:44:0805001:270 из 56:44:0000000:190 (Еди.землепольз.)</t>
  </si>
  <si>
    <t>56:44:0805001:270-56/110/2023-1
07.11.2023</t>
  </si>
  <si>
    <t>г. Оренбург, земельный участок расположен в северной части кадастрового квартала 56:44:0238001</t>
  </si>
  <si>
    <t>56:44:0238001:11575</t>
  </si>
  <si>
    <t>56:44:0238001:11575-56/136/2023-1
13.11.2023</t>
  </si>
  <si>
    <t>среднеэтажная жилая застройка, многоэтажная жилая застройка (раздел с 13.11.2023)</t>
  </si>
  <si>
    <t>г. Оренбург, ул. Гаранькина, земельный участок расположен в северо-западной части кадастрового квартала 56:44:0202007</t>
  </si>
  <si>
    <t>56:44:0202007:9966</t>
  </si>
  <si>
    <t>здравоохранение</t>
  </si>
  <si>
    <t>56:44:0202007:9966-56/136/2023-3
20.11.2023</t>
  </si>
  <si>
    <t>56:44:0202007:9967</t>
  </si>
  <si>
    <t>56:44:0202007:9967-56/136/2023-3
20.11.2023</t>
  </si>
  <si>
    <t>город Оренбург, улица Одесская, № 129</t>
  </si>
  <si>
    <t>56:44:0406001:25</t>
  </si>
  <si>
    <t>МКЖЗ</t>
  </si>
  <si>
    <t>56:44:0406001:25-56/219/2023-1
24.11.2023</t>
  </si>
  <si>
    <t>город Оренбург, поселок Нижнесакмарский, земельный участок расположен в северной части кадастрового квартала 56:44:0000000</t>
  </si>
  <si>
    <t>56:44:0000000:34961</t>
  </si>
  <si>
    <t>для строительства 3-х этаж. МКЖД</t>
  </si>
  <si>
    <t>56:44:0000000:34961-56/115/2023-6
01.12.2023</t>
  </si>
  <si>
    <t>г. Оренбург, р-н с/т ОРБИТА П.БЕРДЫ, уч. 330</t>
  </si>
  <si>
    <t>56:44:0116001:371</t>
  </si>
  <si>
    <t>56:44:0116001:371-56/125/2023-2
16.11.2023</t>
  </si>
  <si>
    <t>г Оренбург, с Городище, ул Октябрьская</t>
  </si>
  <si>
    <t>56:44:1101001:4001</t>
  </si>
  <si>
    <t>1332365.85</t>
  </si>
  <si>
    <t>56:44:1101001:4001-56/219/2023-2
12.12.2023</t>
  </si>
  <si>
    <t>Администрация села Городище Ленинского района города Оренбурга, ИНН: 5610036617</t>
  </si>
  <si>
    <t>ПБП 4955-р 27.11.2023</t>
  </si>
  <si>
    <t>56:44:1101001:4001-56/117/2023-1
29.11.2023</t>
  </si>
  <si>
    <t>ООО "ИнвестСтройПроект", ИНН: 5621020577</t>
  </si>
  <si>
    <t>аренда - 23/ц-160юр, выдан 19.10.2023</t>
  </si>
  <si>
    <t>56:44:0446003:307-56/217/2023-2
от 22.11.2023</t>
  </si>
  <si>
    <t>Срок действия с 19.10.2023 на 30 месяцев</t>
  </si>
  <si>
    <t>город Оренбург, улица
Новая, земельный участок расположен в западной части кадастрового квартала 56:44:0314001</t>
  </si>
  <si>
    <t>56:44:0314001:6510</t>
  </si>
  <si>
    <t>не определена</t>
  </si>
  <si>
    <t>56:44:0314001:6510-56/217/2023-1
27.12.2023</t>
  </si>
  <si>
    <t>ПБП 4620-р 10.11.2023</t>
  </si>
  <si>
    <t>56:44:0314001:6510-56/217/2023-2
27.12.2023</t>
  </si>
  <si>
    <t>г. Оренбург, ул. Карагандинская, земельный участок расположен в кадастровом квартале 56:44:0421001</t>
  </si>
  <si>
    <t>56:44:0421001:377</t>
  </si>
  <si>
    <t>56:44:0421001:377-56/217/2023-1
27.12.2023</t>
  </si>
  <si>
    <t>Сембеев Артем  Мергалеевич, род.: 08.06.1989</t>
  </si>
  <si>
    <t xml:space="preserve">     Аренда</t>
  </si>
  <si>
    <t xml:space="preserve"> 10.01.2024 56:44:0000000:29316-56/130/2024-3</t>
  </si>
  <si>
    <t>Срок действия с 29.11.2023 на 5 лет</t>
  </si>
  <si>
    <t>56:44:0000000:415-56/131/2023-522  02.11.2023</t>
  </si>
  <si>
    <t>Срок действия с 02.11.2023 на 5 лет</t>
  </si>
  <si>
    <t>Аренда-Договор аренды земельного участка, выдан 05.10.2023</t>
  </si>
  <si>
    <t>ОДС - 3/8</t>
  </si>
  <si>
    <t xml:space="preserve">Производство и коммунальное обслуживание  </t>
  </si>
  <si>
    <t>УДС (с 15.01.2024)</t>
  </si>
  <si>
    <t>ПБП 5565-р 26.12.2023</t>
  </si>
  <si>
    <t>56:44:0124001:7279-56/117/2024-6
16.01.2024</t>
  </si>
  <si>
    <t>ПБП 5567-р 26.12.2023</t>
  </si>
  <si>
    <t>56:44:0124001:4071-56/117/2024-7
17.01.2024</t>
  </si>
  <si>
    <t>17.01.2024 56:44:0201002:4100-56/143/2024-3</t>
  </si>
  <si>
    <t>Василенко Светлана Александровна, 03.12.1986</t>
  </si>
  <si>
    <t>Расп.45-р 11.01.2024</t>
  </si>
  <si>
    <t>56:44:0201002:4100-56/143/2024-4 17.01.2024</t>
  </si>
  <si>
    <t>Ветхий ЖД/ Магазины (69-р от 12.01.2023 изм.ВРИ с 17.01.2023)</t>
  </si>
  <si>
    <t>ПБП 5566-р 26.12.2023</t>
  </si>
  <si>
    <t>56:44:0124001:7274-56/124/2024-6
18.01.2024</t>
  </si>
  <si>
    <t>ПБП 5568-р 26.12.2023</t>
  </si>
  <si>
    <t>56:44:0124001:4100-56/124/2024-7
18.01.2024</t>
  </si>
  <si>
    <t>56:44:0201013:13</t>
  </si>
  <si>
    <t>56:44:0201013:13-56/219/2024-6
18.01.2024</t>
  </si>
  <si>
    <t xml:space="preserve">г. Оренбург, п. Ростоши, ул. Успенская, № 6 </t>
  </si>
  <si>
    <t>Размещение детского сада "Семицветик"</t>
  </si>
  <si>
    <t xml:space="preserve">Обслуживание жилой застройки  (изм.S с 23.01.2024)                                    </t>
  </si>
  <si>
    <t>56:44:0355006:146</t>
  </si>
  <si>
    <t>город Оренбург, улица Рощина</t>
  </si>
  <si>
    <t>56:44:0124001:12816</t>
  </si>
  <si>
    <t>56:44:0124001:12816-56/125/2024-1
23.01.2024</t>
  </si>
  <si>
    <t>г. Оренбург, с. Городище</t>
  </si>
  <si>
    <t>56:44:0000000:33009</t>
  </si>
  <si>
    <t>Земли сельскохозяйственного назначения-Сельскохозяйственное использование</t>
  </si>
  <si>
    <t>ОДС 20/529</t>
  </si>
  <si>
    <t>56:44:0000000:33009-56/217/2021-21
12.11.2021</t>
  </si>
  <si>
    <t>г. Оренбург, р-н сдт ОРБИТА П.БЕРДЫ, уч. 36</t>
  </si>
  <si>
    <t>56:44:0116001:403</t>
  </si>
  <si>
    <t>56:44:0116001:403-56/125/2021-3
06.09.2021</t>
  </si>
  <si>
    <t>56:44:0116001:404</t>
  </si>
  <si>
    <t>56:44:0116001:404-56/125/2021-1
06.09.2021</t>
  </si>
  <si>
    <t>г. Оренбург, с/т "Дачник", ул. Виноградная, уч. 34</t>
  </si>
  <si>
    <t>56:44:0116001:702</t>
  </si>
  <si>
    <t>56:44:0116001:702-56/001/2019-2
24.07.2019</t>
  </si>
  <si>
    <t>г Оренбург, с/т "Дачник",уч. 5</t>
  </si>
  <si>
    <t>56:44:0116001:755</t>
  </si>
  <si>
    <t>56:44:0116001:755-56/217/2023-2
17.08.2023</t>
  </si>
  <si>
    <t>город Оренбург городской округ, город Оренбург, улица Заводская, земельный участок № 1А</t>
  </si>
  <si>
    <t>56:44:0117029:949</t>
  </si>
  <si>
    <t>56:44:0117029:949-56/217/2022-1
11.07.2022</t>
  </si>
  <si>
    <t>56:44:0113001:174</t>
  </si>
  <si>
    <t>пропорциональна размеру общей площади квартиры № 462</t>
  </si>
  <si>
    <t>56:44:0113001:174-56/217/2021-1880
30.03.2021</t>
  </si>
  <si>
    <t>пропорционально размеру общей площади квартиры № 345</t>
  </si>
  <si>
    <t>56:44:0113001:174-56/217/2021-1853
29.03.2021</t>
  </si>
  <si>
    <t>56:44:0124001:12817</t>
  </si>
  <si>
    <t>56:44:0124001:12817-56/217/2024-1
24.01.2024</t>
  </si>
  <si>
    <t>г Оренбург, СНТ "Сатурн", улица 3-я Линия, земельный участок № 358</t>
  </si>
  <si>
    <t>56:44:0201002:4714</t>
  </si>
  <si>
    <t>56:44:0201002:4714-56/217/2021-3
26.01.2021</t>
  </si>
  <si>
    <t>56:44:0124001:4097</t>
  </si>
  <si>
    <t>пропорциональна размеру общей площади квартиры № 84</t>
  </si>
  <si>
    <t>56:44:0124001:4097-56/217/2021-1404
15.06.2021</t>
  </si>
  <si>
    <t>пропорциональна размеру общей площади квартиры № 150</t>
  </si>
  <si>
    <t>56:44:0124001:4097-56/217/2021-1402
11.06.2021</t>
  </si>
  <si>
    <t>пропорциональна
размеру общей площади квартиры № 216</t>
  </si>
  <si>
    <t>56:44:0124001:4097-56/217/2020-1323
03.11.2020</t>
  </si>
  <si>
    <t>пропорциональна
размеру общей площади квартиры № 83</t>
  </si>
  <si>
    <t>56:44:0124001:4097-56/217/2020-1309
20.10.2020</t>
  </si>
  <si>
    <t>размеру общей площади квартиры
№149</t>
  </si>
  <si>
    <t>56:44:0124001:4097-56/217/2020-1306
20.10.2020</t>
  </si>
  <si>
    <t>г Оренбург, СНТ "Сатурн", улица 3-я Линия, земельный участок № 356</t>
  </si>
  <si>
    <t>56:44:0201002:4713</t>
  </si>
  <si>
    <t>56:44:0201002:4713-56/217/2021-3
26.01.2021</t>
  </si>
  <si>
    <t>г Оренбург, СНТ "Сатурн", улица 3-я Линия, земельный участок № 360</t>
  </si>
  <si>
    <t>56:44:0201002:4715</t>
  </si>
  <si>
    <t>56:44:0201002:4715-56/217/2020-2
01.12.2020</t>
  </si>
  <si>
    <t>г Оренбург, СНТ "Сатурн", улица 5-я Линия, земельный участок № 269</t>
  </si>
  <si>
    <t>56:44:0201002:4908</t>
  </si>
  <si>
    <t>56:44:0201002:4908-56/217/2020-2
06.10.2020</t>
  </si>
  <si>
    <t>г Оренбург, ул Краснознаменная, уч № 20/1</t>
  </si>
  <si>
    <t>56:44:0219016:481</t>
  </si>
  <si>
    <t>благоустройство территории с размещением общественного туалета</t>
  </si>
  <si>
    <t>56:44:0219016:481-56/217/2022-1
14.07.2022</t>
  </si>
  <si>
    <t>г Оренбург, с/т "Тонус",уч. 1658</t>
  </si>
  <si>
    <t>56:44:0201003:5938</t>
  </si>
  <si>
    <t>56:44:0201003:5938-56/217/2021-2
29.10.2021</t>
  </si>
  <si>
    <t>город Оренбург, переулок Почтовый. На земельном участке расположен
многоквартирный жилой дом № 3</t>
  </si>
  <si>
    <t>56:44:0232015:1</t>
  </si>
  <si>
    <t>размещение одно-двухэтажного (подземных этажей – 1) многоквартирного жилого дома с кадастровым номером 56:44:0232015:126</t>
  </si>
  <si>
    <t>ОДС 1/16 доли</t>
  </si>
  <si>
    <t>56:44:0232015:1-56/217/2023-4
15.05.2023</t>
  </si>
  <si>
    <t>улично-дорожная сеть (изм.ВРИ с 23.01.24)</t>
  </si>
  <si>
    <t>ПБП 163-р 17.12.2024</t>
  </si>
  <si>
    <t>56:44:0124001:4348-56/138/2024-4
24.01.2024</t>
  </si>
  <si>
    <t>56:44:0240006:4650</t>
  </si>
  <si>
    <t>многоэтажная жилая застройка</t>
  </si>
  <si>
    <t>56:44:0240006:4650-56/112/2023-3
02.12.2023</t>
  </si>
  <si>
    <t>г. Оренбург, земельный участок расположен в западной части кадастрового квартала 56:44:0240006</t>
  </si>
  <si>
    <t>56:44:0240006:4678</t>
  </si>
  <si>
    <t>56:44:0240006:4678-56/217/2022-160
12.07.2022</t>
  </si>
  <si>
    <t>56:44:0240006:5454</t>
  </si>
  <si>
    <t>земли сельскохозяйственного использования</t>
  </si>
  <si>
    <t>56:44:0240006:5454-56/217/2023-3
26.05.2023</t>
  </si>
  <si>
    <t>г. Оренбург, сдт ПИЩЕВИК ОСТРОВ МИРА, дом уч.68</t>
  </si>
  <si>
    <t>56:44:0241001:3515</t>
  </si>
  <si>
    <t>56:44:0241001:3515-56/217/2023-3
25.07.2023</t>
  </si>
  <si>
    <t>г. Оренбург, с/т "Железнодорожник", уч.22</t>
  </si>
  <si>
    <t>56:44:0241001:4022</t>
  </si>
  <si>
    <t>ОДС 1/2 доли</t>
  </si>
  <si>
    <t>56:44:0241001:4022-56/217/2021-5
17.11.2021</t>
  </si>
  <si>
    <t>г. Оренбург, с/о "Пенсионеров", уч.597а</t>
  </si>
  <si>
    <t>56:44:0241001:5258</t>
  </si>
  <si>
    <t>56:44:0241001:5258-56/217/2022-2
26.08.2022</t>
  </si>
  <si>
    <t>г. Оренбург, с/о "Пенсионеров", уч.85А</t>
  </si>
  <si>
    <t>56:44:0241001:5506</t>
  </si>
  <si>
    <t>56:44:0241001:5506-56/217/2023-1
09.06.2023</t>
  </si>
  <si>
    <t>г. Оренбург, СНТ Пенсионер, земельный участок № 247</t>
  </si>
  <si>
    <t>56:44:0241001:8595</t>
  </si>
  <si>
    <t>56:44:0241001:8595-56/217/2020-4
06.10.2020</t>
  </si>
  <si>
    <t>г. Оренбург, садоводческое некоммерческое товарищество "ПО Мир" (ранее с/т "Любитель"), земельный участок №11</t>
  </si>
  <si>
    <t>56:44:0241001:9110</t>
  </si>
  <si>
    <t>56:44:0241001:9110-56/217/2021-3
08.10.2021</t>
  </si>
  <si>
    <t>г. Оренбург, с/о "Пенсионеров", уч. 818А</t>
  </si>
  <si>
    <t>56:44:0241001:5471</t>
  </si>
  <si>
    <t>56:44:0241001:5471-56/217/2023-1
04.05.2023</t>
  </si>
  <si>
    <t>г. Оренбург, с/т «ГЕОФИЗИК», уч. 88</t>
  </si>
  <si>
    <t>56:44:0349009:84</t>
  </si>
  <si>
    <t>56:44:0349009:84-56/127/2023-1
29.11.2023</t>
  </si>
  <si>
    <t>г. Оренбург, ул. Сухарева. Земельный участок находится в северо-восточной части
кадастрового квартала 56:44:0423005</t>
  </si>
  <si>
    <t>56:44:0423005:103</t>
  </si>
  <si>
    <t>ЛПХ</t>
  </si>
  <si>
    <t>56:44:0423005:103-56/001/2017-2
22.03.2017</t>
  </si>
  <si>
    <t>г. Оренбург, пер. Мастерской/пер.Южный/пер.Почтовый, №№2/24/1.</t>
  </si>
  <si>
    <t>56:44:0232015:18</t>
  </si>
  <si>
    <t>56:44:0232015:18-56/124/2023-1
16.11.2023</t>
  </si>
  <si>
    <t>город Оренбург, улица 1-я Пугачевская, земельный участок № 22/4</t>
  </si>
  <si>
    <t>56:44:0234016:341</t>
  </si>
  <si>
    <t>код 2.3 - блокированная жилая застройка</t>
  </si>
  <si>
    <t>56:44:0234016:341-56/113/2023-3
17.10.2023</t>
  </si>
  <si>
    <t>ул. Советская, на земельном участке расположен жилой дом с нежилыми
помещениями, 1</t>
  </si>
  <si>
    <t>56:44:0236009:14</t>
  </si>
  <si>
    <t>размещение многоэтажной застройки</t>
  </si>
  <si>
    <t>ОДС пропорц</t>
  </si>
  <si>
    <t>56:44:0236009:14-56/124/2023-2
02.11.2023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</si>
</sst>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0.00_ ;\-#,##0.00\ "/>
  </numFmts>
  <fonts count="94">
    <font>
      <sz val="11"/>
      <color theme="1"/>
      <name val="Calibri"/>
      <family val="2"/>
      <charset val="204"/>
      <scheme val="minor"/>
    </font>
    <font>
      <b/>
      <sz val="11"/>
      <color theme="1"/>
      <name val="Calibri"/>
      <family val="2"/>
      <charset val="204"/>
      <scheme val="minor"/>
    </font>
    <font>
      <sz val="11"/>
      <color indexed="8"/>
      <name val="Calibri"/>
      <family val="2"/>
      <charset val="204"/>
    </font>
    <font>
      <sz val="11"/>
      <color rgb="FF00B0F0"/>
      <name val="Calibri"/>
      <family val="2"/>
      <charset val="204"/>
      <scheme val="minor"/>
    </font>
    <font>
      <b/>
      <sz val="11"/>
      <name val="Calibri"/>
      <family val="2"/>
      <charset val="204"/>
      <scheme val="minor"/>
    </font>
    <font>
      <sz val="11"/>
      <color rgb="FF9C6500"/>
      <name val="Calibri"/>
      <family val="2"/>
      <charset val="204"/>
      <scheme val="minor"/>
    </font>
    <font>
      <b/>
      <sz val="11"/>
      <color rgb="FF3F3F3F"/>
      <name val="Calibri"/>
      <family val="2"/>
      <charset val="204"/>
      <scheme val="minor"/>
    </font>
    <font>
      <sz val="11"/>
      <color rgb="FFFF0000"/>
      <name val="Calibri"/>
      <family val="2"/>
      <charset val="204"/>
      <scheme val="minor"/>
    </font>
    <font>
      <sz val="11"/>
      <name val="Times New Roman"/>
      <family val="1"/>
      <charset val="204"/>
    </font>
    <font>
      <sz val="11"/>
      <name val="Calibri"/>
      <family val="2"/>
      <charset val="204"/>
      <scheme val="minor"/>
    </font>
    <font>
      <sz val="11"/>
      <color indexed="8"/>
      <name val="Times New Roman"/>
      <family val="1"/>
      <charset val="204"/>
    </font>
    <font>
      <sz val="11"/>
      <color rgb="FF00B050"/>
      <name val="Calibri"/>
      <family val="2"/>
      <charset val="204"/>
      <scheme val="minor"/>
    </font>
    <font>
      <sz val="11"/>
      <color indexed="10"/>
      <name val="Times New Roman"/>
      <family val="1"/>
      <charset val="204"/>
    </font>
    <font>
      <sz val="11"/>
      <color rgb="FF00B0F0"/>
      <name val="Times New Roman"/>
      <family val="1"/>
      <charset val="204"/>
    </font>
    <font>
      <sz val="11"/>
      <color theme="1"/>
      <name val="Times New Roman"/>
      <family val="1"/>
      <charset val="204"/>
    </font>
    <font>
      <sz val="11"/>
      <color rgb="FFFF0000"/>
      <name val="Times New Roman"/>
      <family val="1"/>
      <charset val="204"/>
    </font>
    <font>
      <sz val="11"/>
      <color indexed="10"/>
      <name val="Calibri"/>
      <family val="2"/>
      <charset val="204"/>
    </font>
    <font>
      <sz val="11"/>
      <color theme="1"/>
      <name val="Calibri"/>
      <family val="2"/>
      <charset val="204"/>
    </font>
    <font>
      <sz val="11"/>
      <name val="Calibri"/>
      <family val="2"/>
      <charset val="204"/>
    </font>
    <font>
      <b/>
      <sz val="11"/>
      <name val="Times New Roman"/>
      <family val="1"/>
      <charset val="204"/>
    </font>
    <font>
      <sz val="12"/>
      <name val="Times New Roman"/>
      <family val="1"/>
      <charset val="204"/>
    </font>
    <font>
      <sz val="11"/>
      <color rgb="FF00B050"/>
      <name val="Times New Roman"/>
      <family val="1"/>
      <charset val="204"/>
    </font>
    <font>
      <b/>
      <sz val="9"/>
      <color rgb="FF343434"/>
      <name val="Arial"/>
      <family val="2"/>
      <charset val="204"/>
    </font>
    <font>
      <sz val="10"/>
      <color rgb="FF343434"/>
      <name val="Arial"/>
      <family val="2"/>
      <charset val="204"/>
    </font>
    <font>
      <sz val="12"/>
      <color indexed="8"/>
      <name val="Times New Roman"/>
      <family val="1"/>
      <charset val="204"/>
    </font>
    <font>
      <sz val="10"/>
      <color indexed="8"/>
      <name val="Times New Roman"/>
      <family val="1"/>
      <charset val="204"/>
    </font>
    <font>
      <sz val="11"/>
      <color rgb="FF3F3F3F"/>
      <name val="Calibri"/>
      <family val="2"/>
      <charset val="204"/>
      <scheme val="minor"/>
    </font>
    <font>
      <sz val="14"/>
      <color indexed="8"/>
      <name val="Times New Roman"/>
      <family val="1"/>
      <charset val="204"/>
    </font>
    <font>
      <sz val="11"/>
      <color rgb="FF000000"/>
      <name val="Times New Roman"/>
      <family val="1"/>
      <charset val="204"/>
    </font>
    <font>
      <sz val="16"/>
      <color rgb="FFFF0000"/>
      <name val="Calibri"/>
      <family val="2"/>
      <charset val="204"/>
      <scheme val="minor"/>
    </font>
    <font>
      <sz val="10"/>
      <color theme="1"/>
      <name val="Times New Roman"/>
      <family val="1"/>
      <charset val="204"/>
    </font>
    <font>
      <b/>
      <sz val="11"/>
      <color indexed="8"/>
      <name val="Calibri"/>
      <family val="2"/>
      <charset val="204"/>
    </font>
    <font>
      <sz val="10"/>
      <color theme="1"/>
      <name val="Calibri"/>
      <family val="2"/>
      <charset val="204"/>
      <scheme val="minor"/>
    </font>
    <font>
      <sz val="9"/>
      <color theme="1"/>
      <name val="Arial"/>
      <family val="2"/>
      <charset val="204"/>
    </font>
    <font>
      <b/>
      <sz val="16"/>
      <color rgb="FFFF0000"/>
      <name val="Calibri"/>
      <family val="2"/>
      <charset val="204"/>
      <scheme val="minor"/>
    </font>
    <font>
      <sz val="10"/>
      <color rgb="FF000000"/>
      <name val="Times New Roman"/>
      <family val="1"/>
      <charset val="204"/>
    </font>
    <font>
      <sz val="12"/>
      <color rgb="FF000000"/>
      <name val="Times New Roman"/>
      <family val="1"/>
      <charset val="204"/>
    </font>
    <font>
      <sz val="12"/>
      <color theme="1"/>
      <name val="Calibri"/>
      <family val="2"/>
      <charset val="204"/>
      <scheme val="minor"/>
    </font>
    <font>
      <sz val="10"/>
      <color theme="1"/>
      <name val="Arial"/>
      <family val="2"/>
      <charset val="204"/>
    </font>
    <font>
      <sz val="12"/>
      <color theme="1"/>
      <name val="Times New Roman"/>
      <family val="1"/>
      <charset val="204"/>
    </font>
    <font>
      <b/>
      <sz val="9"/>
      <color indexed="81"/>
      <name val="Tahoma"/>
      <family val="2"/>
      <charset val="204"/>
    </font>
    <font>
      <sz val="9"/>
      <color indexed="81"/>
      <name val="Tahoma"/>
      <family val="2"/>
      <charset val="204"/>
    </font>
    <font>
      <sz val="14"/>
      <color theme="1"/>
      <name val="Times New Roman"/>
      <family val="1"/>
      <charset val="204"/>
    </font>
    <font>
      <sz val="14"/>
      <color theme="1"/>
      <name val="Calibri"/>
      <family val="2"/>
      <charset val="204"/>
      <scheme val="minor"/>
    </font>
    <font>
      <b/>
      <shadow/>
      <sz val="20"/>
      <color indexed="8"/>
      <name val="Times New Roman"/>
      <family val="1"/>
      <charset val="204"/>
    </font>
    <font>
      <sz val="14"/>
      <name val="Calibri"/>
      <family val="2"/>
      <charset val="204"/>
      <scheme val="minor"/>
    </font>
    <font>
      <b/>
      <shadow/>
      <sz val="18"/>
      <color indexed="8"/>
      <name val="Times New Roman"/>
      <family val="1"/>
      <charset val="204"/>
    </font>
    <font>
      <sz val="9"/>
      <color rgb="FF343434"/>
      <name val="Arial"/>
      <family val="2"/>
      <charset val="204"/>
    </font>
    <font>
      <sz val="10"/>
      <color rgb="FF343434"/>
      <name val="Calibri"/>
      <family val="2"/>
      <charset val="204"/>
      <scheme val="minor"/>
    </font>
    <font>
      <sz val="11"/>
      <color rgb="FF000000"/>
      <name val="TimesNewRomanPSMT"/>
    </font>
    <font>
      <sz val="11"/>
      <color rgb="FF33CC33"/>
      <name val="Calibri"/>
      <family val="2"/>
      <charset val="204"/>
      <scheme val="minor"/>
    </font>
    <font>
      <b/>
      <sz val="14"/>
      <color theme="1"/>
      <name val="Calibri"/>
      <family val="2"/>
      <charset val="204"/>
      <scheme val="minor"/>
    </font>
    <font>
      <b/>
      <shadow/>
      <sz val="14"/>
      <color indexed="8"/>
      <name val="Calibri"/>
      <family val="2"/>
      <charset val="204"/>
      <scheme val="minor"/>
    </font>
    <font>
      <b/>
      <sz val="14"/>
      <name val="Calibri"/>
      <family val="2"/>
      <charset val="204"/>
      <scheme val="minor"/>
    </font>
    <font>
      <b/>
      <sz val="20"/>
      <color theme="1"/>
      <name val="Calibri"/>
      <family val="2"/>
      <charset val="204"/>
      <scheme val="minor"/>
    </font>
    <font>
      <shadow/>
      <sz val="11"/>
      <color indexed="8"/>
      <name val="Times New Roman"/>
      <family val="1"/>
      <charset val="204"/>
    </font>
    <font>
      <shadow/>
      <sz val="11"/>
      <color indexed="8"/>
      <name val="Calibri"/>
      <family val="2"/>
      <charset val="204"/>
      <scheme val="minor"/>
    </font>
    <font>
      <b/>
      <sz val="20"/>
      <color theme="1"/>
      <name val="Times New Roman"/>
      <family val="1"/>
      <charset val="204"/>
    </font>
    <font>
      <shadow/>
      <sz val="11"/>
      <color rgb="FF00B0F0"/>
      <name val="Times New Roman"/>
      <family val="1"/>
      <charset val="204"/>
    </font>
    <font>
      <shadow/>
      <sz val="11"/>
      <color rgb="FFFF0000"/>
      <name val="Times New Roman"/>
      <family val="1"/>
      <charset val="204"/>
    </font>
    <font>
      <shadow/>
      <sz val="11"/>
      <name val="Times New Roman"/>
      <family val="1"/>
      <charset val="204"/>
    </font>
    <font>
      <b/>
      <sz val="14"/>
      <color rgb="FFFF0000"/>
      <name val="Calibri"/>
      <family val="2"/>
      <charset val="204"/>
      <scheme val="minor"/>
    </font>
    <font>
      <sz val="13"/>
      <color rgb="FF000000"/>
      <name val="TimesNewRoman???????"/>
    </font>
    <font>
      <b/>
      <sz val="12"/>
      <name val="Calibri"/>
      <family val="2"/>
      <charset val="204"/>
      <scheme val="minor"/>
    </font>
    <font>
      <b/>
      <sz val="26"/>
      <color rgb="FFFF0000"/>
      <name val="Calibri"/>
      <family val="2"/>
      <charset val="204"/>
      <scheme val="minor"/>
    </font>
    <font>
      <sz val="11"/>
      <color rgb="FF000000"/>
      <name val="Calibri"/>
      <family val="2"/>
      <charset val="204"/>
      <scheme val="minor"/>
    </font>
    <font>
      <sz val="10"/>
      <color rgb="FF000000"/>
      <name val="Calibri"/>
      <family val="2"/>
      <charset val="204"/>
      <scheme val="minor"/>
    </font>
    <font>
      <sz val="11"/>
      <color rgb="FF006100"/>
      <name val="Calibri"/>
      <family val="2"/>
      <charset val="204"/>
      <scheme val="minor"/>
    </font>
    <font>
      <sz val="10"/>
      <color rgb="FF00B050"/>
      <name val="Calibri"/>
      <family val="2"/>
      <charset val="204"/>
      <scheme val="minor"/>
    </font>
    <font>
      <sz val="11"/>
      <color rgb="FF000000"/>
      <name val="Segoe UI"/>
      <family val="2"/>
      <charset val="204"/>
    </font>
    <font>
      <b/>
      <shadow/>
      <sz val="14"/>
      <name val="Calibri"/>
      <family val="2"/>
      <charset val="204"/>
      <scheme val="minor"/>
    </font>
    <font>
      <b/>
      <shadow/>
      <sz val="11"/>
      <name val="Times New Roman"/>
      <family val="1"/>
      <charset val="204"/>
    </font>
    <font>
      <sz val="10"/>
      <color rgb="FF000000"/>
      <name val="TimesNewRomanPSMT"/>
    </font>
    <font>
      <shadow/>
      <sz val="11"/>
      <color theme="1"/>
      <name val="Times New Roman"/>
      <family val="1"/>
      <charset val="204"/>
    </font>
    <font>
      <b/>
      <shadow/>
      <sz val="9"/>
      <name val="Times New Roman"/>
      <family val="1"/>
      <charset val="204"/>
    </font>
    <font>
      <b/>
      <shadow/>
      <sz val="10"/>
      <name val="Times New Roman"/>
      <family val="1"/>
      <charset val="204"/>
    </font>
    <font>
      <b/>
      <sz val="12"/>
      <color theme="1"/>
      <name val="Calibri"/>
      <family val="2"/>
      <charset val="204"/>
      <scheme val="minor"/>
    </font>
    <font>
      <sz val="14"/>
      <name val="Times New Roman"/>
      <family val="1"/>
      <charset val="204"/>
    </font>
    <font>
      <sz val="12"/>
      <name val="Calibri"/>
      <family val="2"/>
      <charset val="204"/>
      <scheme val="minor"/>
    </font>
    <font>
      <sz val="11"/>
      <color theme="1"/>
      <name val="Calibri"/>
      <family val="2"/>
      <charset val="204"/>
      <scheme val="minor"/>
    </font>
    <font>
      <b/>
      <sz val="12"/>
      <color indexed="8"/>
      <name val="Calibri"/>
      <family val="2"/>
      <charset val="204"/>
      <scheme val="minor"/>
    </font>
    <font>
      <b/>
      <sz val="12"/>
      <color rgb="FF000000"/>
      <name val="Calibri"/>
      <family val="2"/>
      <charset val="204"/>
      <scheme val="minor"/>
    </font>
    <font>
      <sz val="10"/>
      <color rgb="FFFF0000"/>
      <name val="TimesNewRomanPSMT"/>
    </font>
    <font>
      <sz val="11"/>
      <color indexed="8"/>
      <name val="Calibri"/>
      <family val="2"/>
      <charset val="204"/>
      <scheme val="minor"/>
    </font>
    <font>
      <sz val="10"/>
      <name val="Calibri"/>
      <family val="2"/>
      <charset val="204"/>
      <scheme val="minor"/>
    </font>
    <font>
      <b/>
      <sz val="28"/>
      <color rgb="FFFF0000"/>
      <name val="Calibri"/>
      <family val="2"/>
      <charset val="204"/>
      <scheme val="minor"/>
    </font>
    <font>
      <sz val="14"/>
      <color indexed="8"/>
      <name val="Calibri"/>
      <family val="2"/>
      <charset val="204"/>
      <scheme val="minor"/>
    </font>
    <font>
      <u/>
      <sz val="9.9"/>
      <color theme="10"/>
      <name val="Calibri"/>
      <family val="2"/>
      <charset val="204"/>
    </font>
    <font>
      <sz val="10"/>
      <name val="Times New Roman"/>
      <family val="1"/>
      <charset val="204"/>
    </font>
    <font>
      <sz val="12"/>
      <name val="Arial"/>
      <family val="2"/>
      <charset val="204"/>
    </font>
    <font>
      <sz val="11"/>
      <name val="Arial"/>
      <family val="2"/>
      <charset val="204"/>
    </font>
    <font>
      <sz val="10"/>
      <color theme="1"/>
      <name val="TimesNewRomanPSMT"/>
    </font>
    <font>
      <shadow/>
      <sz val="11"/>
      <name val="Calibri"/>
      <family val="2"/>
      <charset val="204"/>
    </font>
    <font>
      <b/>
      <sz val="20"/>
      <color rgb="FFFF0000"/>
      <name val="Calibri"/>
      <family val="2"/>
      <charset val="204"/>
      <scheme val="minor"/>
    </font>
  </fonts>
  <fills count="9">
    <fill>
      <patternFill patternType="none"/>
    </fill>
    <fill>
      <patternFill patternType="gray125"/>
    </fill>
    <fill>
      <patternFill patternType="solid">
        <fgColor rgb="FFFFEB9C"/>
      </patternFill>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0000"/>
        <bgColor indexed="64"/>
      </patternFill>
    </fill>
    <fill>
      <patternFill patternType="solid">
        <fgColor rgb="FF00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1">
    <xf numFmtId="0" fontId="0" fillId="0" borderId="0"/>
    <xf numFmtId="164" fontId="2" fillId="0" borderId="0" applyFont="0" applyFill="0" applyBorder="0" applyAlignment="0" applyProtection="0"/>
    <xf numFmtId="0" fontId="5" fillId="2" borderId="0" applyNumberFormat="0" applyBorder="0" applyAlignment="0" applyProtection="0"/>
    <xf numFmtId="0" fontId="6" fillId="3" borderId="7" applyNumberFormat="0" applyAlignment="0" applyProtection="0"/>
    <xf numFmtId="0" fontId="67" fillId="6" borderId="0" applyNumberFormat="0" applyBorder="0" applyAlignment="0" applyProtection="0"/>
    <xf numFmtId="43" fontId="79" fillId="0" borderId="0" applyFont="0" applyFill="0" applyBorder="0" applyAlignment="0" applyProtection="0"/>
    <xf numFmtId="43" fontId="79" fillId="0" borderId="0" applyFont="0" applyFill="0" applyBorder="0" applyAlignment="0" applyProtection="0"/>
    <xf numFmtId="0" fontId="87" fillId="0" borderId="0" applyNumberFormat="0" applyFill="0" applyBorder="0" applyAlignment="0" applyProtection="0">
      <alignment vertical="top"/>
      <protection locked="0"/>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cellStyleXfs>
  <cellXfs count="1133">
    <xf numFmtId="0" fontId="0" fillId="0" borderId="0" xfId="0"/>
    <xf numFmtId="0" fontId="0" fillId="0" borderId="0" xfId="0"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10"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49" fontId="0" fillId="4" borderId="1" xfId="0" applyNumberFormat="1" applyFill="1" applyBorder="1" applyAlignment="1">
      <alignment horizontal="center" vertical="center" wrapText="1"/>
    </xf>
    <xf numFmtId="0" fontId="10" fillId="0" borderId="4"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0" fillId="0" borderId="2" xfId="0" applyFont="1" applyBorder="1" applyAlignment="1">
      <alignment horizontal="center" vertical="center"/>
    </xf>
    <xf numFmtId="0" fontId="8" fillId="0" borderId="2" xfId="0" applyFont="1" applyBorder="1" applyAlignment="1">
      <alignment horizontal="center" vertical="center" wrapText="1"/>
    </xf>
    <xf numFmtId="14" fontId="10"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0" fillId="0" borderId="0" xfId="0" applyAlignment="1">
      <alignment horizontal="center" vertical="center" wrapText="1"/>
    </xf>
    <xf numFmtId="0" fontId="2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10" fillId="0" borderId="5" xfId="0" applyFont="1" applyBorder="1" applyAlignment="1">
      <alignment horizontal="center" vertical="center" wrapText="1"/>
    </xf>
    <xf numFmtId="14" fontId="9" fillId="4"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2" xfId="0"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13" fillId="4"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1" xfId="0" applyFill="1" applyBorder="1" applyAlignment="1">
      <alignment horizontal="center" vertical="center"/>
    </xf>
    <xf numFmtId="14" fontId="2"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14" fontId="26" fillId="0" borderId="1" xfId="3" applyNumberFormat="1" applyFont="1" applyFill="1" applyBorder="1" applyAlignment="1">
      <alignment horizontal="center" vertical="center" wrapText="1"/>
    </xf>
    <xf numFmtId="0" fontId="0" fillId="0" borderId="1" xfId="0" applyFill="1" applyBorder="1" applyAlignment="1">
      <alignment horizontal="center" vertical="center" wrapText="1"/>
    </xf>
    <xf numFmtId="14" fontId="26" fillId="4" borderId="1" xfId="3" applyNumberFormat="1" applyFont="1" applyFill="1" applyBorder="1" applyAlignment="1">
      <alignment horizontal="center" vertical="center" wrapText="1"/>
    </xf>
    <xf numFmtId="0" fontId="27" fillId="0" borderId="0" xfId="0" applyFont="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9" fillId="0" borderId="0" xfId="0" applyFont="1" applyAlignment="1">
      <alignment horizontal="center" vertical="center" wrapText="1"/>
    </xf>
    <xf numFmtId="0" fontId="0" fillId="4" borderId="2" xfId="0" applyFill="1" applyBorder="1" applyAlignment="1">
      <alignment horizontal="center" vertical="center" wrapText="1"/>
    </xf>
    <xf numFmtId="0" fontId="9"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9"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NumberFormat="1" applyFill="1" applyBorder="1" applyAlignment="1">
      <alignment horizontal="center" vertical="center" wrapText="1"/>
    </xf>
    <xf numFmtId="0" fontId="3" fillId="4" borderId="1" xfId="0" applyFont="1" applyFill="1" applyBorder="1" applyAlignment="1">
      <alignment horizontal="center" vertical="center" wrapText="1"/>
    </xf>
    <xf numFmtId="0" fontId="28" fillId="0" borderId="1" xfId="0" applyFont="1" applyBorder="1" applyAlignment="1">
      <alignment horizontal="center" vertical="center"/>
    </xf>
    <xf numFmtId="0" fontId="0" fillId="0" borderId="8" xfId="0" applyFill="1" applyBorder="1" applyAlignment="1">
      <alignment horizontal="center" vertical="center" wrapText="1"/>
    </xf>
    <xf numFmtId="0" fontId="14" fillId="0" borderId="0" xfId="0" applyFont="1" applyAlignment="1">
      <alignment horizontal="center" vertical="center" wrapText="1"/>
    </xf>
    <xf numFmtId="0" fontId="33" fillId="0" borderId="1" xfId="0" applyFont="1" applyBorder="1" applyAlignment="1">
      <alignment horizontal="center" vertical="center"/>
    </xf>
    <xf numFmtId="0" fontId="28" fillId="0" borderId="1" xfId="0" applyFont="1" applyBorder="1" applyAlignment="1">
      <alignment horizontal="center" vertical="center" wrapText="1"/>
    </xf>
    <xf numFmtId="49" fontId="0" fillId="4" borderId="1" xfId="0" applyNumberFormat="1" applyFont="1" applyFill="1" applyBorder="1"/>
    <xf numFmtId="0" fontId="37"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Alignment="1">
      <alignment horizontal="center" vertical="center" wrapText="1"/>
    </xf>
    <xf numFmtId="0" fontId="9" fillId="4" borderId="1" xfId="2" applyFont="1" applyFill="1" applyBorder="1" applyAlignment="1">
      <alignment horizontal="center" vertical="center" wrapText="1"/>
    </xf>
    <xf numFmtId="0" fontId="43" fillId="0" borderId="0" xfId="0" applyFont="1" applyAlignment="1">
      <alignment horizontal="left" vertical="top"/>
    </xf>
    <xf numFmtId="0" fontId="43" fillId="0" borderId="0" xfId="0" applyFont="1" applyAlignment="1">
      <alignment horizontal="left"/>
    </xf>
    <xf numFmtId="0" fontId="43" fillId="0" borderId="0" xfId="0" applyFont="1" applyAlignment="1">
      <alignment horizontal="center" vertical="center"/>
    </xf>
    <xf numFmtId="49" fontId="43" fillId="4" borderId="0" xfId="0" applyNumberFormat="1" applyFont="1" applyFill="1" applyAlignment="1">
      <alignment horizontal="left"/>
    </xf>
    <xf numFmtId="49" fontId="43" fillId="4" borderId="0" xfId="0" applyNumberFormat="1" applyFont="1" applyFill="1"/>
    <xf numFmtId="0" fontId="0" fillId="0" borderId="1" xfId="0" applyBorder="1"/>
    <xf numFmtId="0" fontId="0" fillId="4" borderId="0" xfId="0" applyFill="1"/>
    <xf numFmtId="0" fontId="32" fillId="0" borderId="1" xfId="0" applyFont="1" applyBorder="1" applyAlignment="1">
      <alignment horizontal="center" vertical="center" wrapText="1"/>
    </xf>
    <xf numFmtId="0" fontId="0" fillId="5" borderId="0" xfId="0" applyFill="1"/>
    <xf numFmtId="0" fontId="0" fillId="5" borderId="1" xfId="0" applyFont="1" applyFill="1" applyBorder="1" applyAlignment="1">
      <alignment horizontal="center" vertical="center"/>
    </xf>
    <xf numFmtId="0" fontId="0" fillId="5"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0" fillId="5" borderId="3" xfId="0"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21"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5"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0" fillId="5" borderId="8"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10" fillId="5" borderId="3" xfId="0" applyFont="1" applyFill="1" applyBorder="1" applyAlignment="1">
      <alignment horizontal="center" vertical="center" wrapText="1"/>
    </xf>
    <xf numFmtId="0" fontId="11" fillId="5" borderId="1" xfId="0" applyFont="1" applyFill="1" applyBorder="1" applyAlignment="1">
      <alignment horizontal="center" vertical="center"/>
    </xf>
    <xf numFmtId="14" fontId="10" fillId="5" borderId="3" xfId="0" applyNumberFormat="1" applyFont="1" applyFill="1" applyBorder="1" applyAlignment="1">
      <alignment horizontal="center" vertical="center" wrapText="1"/>
    </xf>
    <xf numFmtId="0" fontId="10" fillId="5" borderId="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0" fillId="5" borderId="0" xfId="0" applyFont="1" applyFill="1" applyAlignment="1">
      <alignment horizontal="center" vertical="center" wrapText="1"/>
    </xf>
    <xf numFmtId="0" fontId="10" fillId="5" borderId="8" xfId="0" applyFont="1" applyFill="1" applyBorder="1" applyAlignment="1">
      <alignment horizontal="center" vertical="center" wrapText="1"/>
    </xf>
    <xf numFmtId="0" fontId="10" fillId="5" borderId="6" xfId="0" applyFont="1" applyFill="1" applyBorder="1" applyAlignment="1">
      <alignment horizontal="center" vertical="center" wrapText="1"/>
    </xf>
    <xf numFmtId="14" fontId="10" fillId="5" borderId="4" xfId="0"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14" fontId="25" fillId="5" borderId="1" xfId="0" applyNumberFormat="1" applyFont="1" applyFill="1" applyBorder="1" applyAlignment="1">
      <alignment horizontal="center" vertical="center" wrapText="1"/>
    </xf>
    <xf numFmtId="0" fontId="21"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0" fillId="5" borderId="0" xfId="0" applyFont="1" applyFill="1" applyAlignment="1">
      <alignment horizontal="center" vertical="center"/>
    </xf>
    <xf numFmtId="14" fontId="0" fillId="5" borderId="1" xfId="0" applyNumberFormat="1" applyFill="1" applyBorder="1" applyAlignment="1">
      <alignment horizontal="center" vertical="center" wrapText="1"/>
    </xf>
    <xf numFmtId="0" fontId="29" fillId="5" borderId="3"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14" fontId="0" fillId="5" borderId="3" xfId="0" applyNumberFormat="1" applyFill="1" applyBorder="1" applyAlignment="1">
      <alignment horizontal="center" vertical="center" wrapText="1"/>
    </xf>
    <xf numFmtId="0" fontId="0" fillId="5" borderId="2" xfId="0" applyFill="1" applyBorder="1" applyAlignment="1">
      <alignment horizontal="center" vertical="center" wrapText="1"/>
    </xf>
    <xf numFmtId="0" fontId="0" fillId="5" borderId="1" xfId="0" applyFill="1" applyBorder="1"/>
    <xf numFmtId="0" fontId="0" fillId="4" borderId="0" xfId="0" applyFill="1" applyBorder="1"/>
    <xf numFmtId="1" fontId="0" fillId="0" borderId="1" xfId="0" applyNumberFormat="1" applyBorder="1" applyAlignment="1">
      <alignment horizontal="center" vertical="center" wrapText="1"/>
    </xf>
    <xf numFmtId="0" fontId="48" fillId="0" borderId="1" xfId="0" applyFont="1" applyBorder="1" applyAlignment="1">
      <alignment horizontal="center" vertical="center" wrapText="1"/>
    </xf>
    <xf numFmtId="0" fontId="0" fillId="0" borderId="5" xfId="0" applyFill="1" applyBorder="1" applyAlignment="1">
      <alignment horizontal="center" vertical="center" wrapText="1"/>
    </xf>
    <xf numFmtId="0" fontId="32" fillId="0" borderId="0" xfId="0" applyFont="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0" xfId="0" applyAlignment="1">
      <alignment wrapText="1"/>
    </xf>
    <xf numFmtId="0" fontId="14" fillId="0" borderId="1" xfId="0" applyFont="1" applyBorder="1" applyAlignment="1">
      <alignment horizontal="center" vertical="center"/>
    </xf>
    <xf numFmtId="0" fontId="0" fillId="0" borderId="1" xfId="0" applyFill="1" applyBorder="1" applyAlignment="1">
      <alignment horizontal="center" vertical="center" wrapText="1"/>
    </xf>
    <xf numFmtId="14" fontId="1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14" fontId="2" fillId="5"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50" fillId="5"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20"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9" fillId="0" borderId="3" xfId="0" applyFont="1" applyBorder="1" applyAlignment="1">
      <alignment horizontal="center" vertical="center" wrapText="1"/>
    </xf>
    <xf numFmtId="0" fontId="23"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3" fontId="44" fillId="0" borderId="0" xfId="0" applyNumberFormat="1" applyFont="1" applyBorder="1" applyAlignment="1"/>
    <xf numFmtId="0" fontId="0" fillId="0" borderId="0" xfId="0" applyBorder="1"/>
    <xf numFmtId="49" fontId="51" fillId="5" borderId="1" xfId="0" applyNumberFormat="1" applyFont="1" applyFill="1" applyBorder="1" applyAlignment="1">
      <alignment horizontal="center" vertical="center" wrapText="1"/>
    </xf>
    <xf numFmtId="3" fontId="52" fillId="5" borderId="1" xfId="0" applyNumberFormat="1" applyFont="1" applyFill="1" applyBorder="1" applyAlignment="1">
      <alignment horizontal="center" vertical="center" wrapText="1"/>
    </xf>
    <xf numFmtId="3" fontId="52" fillId="5" borderId="1" xfId="0" applyNumberFormat="1" applyFont="1" applyFill="1" applyBorder="1" applyAlignment="1">
      <alignment vertical="center"/>
    </xf>
    <xf numFmtId="0" fontId="51" fillId="5" borderId="1" xfId="0" applyFont="1" applyFill="1" applyBorder="1" applyAlignment="1">
      <alignment horizontal="center" vertical="center" wrapText="1"/>
    </xf>
    <xf numFmtId="3" fontId="55" fillId="0" borderId="1" xfId="0" applyNumberFormat="1" applyFont="1" applyBorder="1" applyAlignment="1">
      <alignment horizontal="center" vertical="center"/>
    </xf>
    <xf numFmtId="49" fontId="56" fillId="4" borderId="1" xfId="0" applyNumberFormat="1" applyFont="1" applyFill="1" applyBorder="1" applyAlignment="1">
      <alignment horizontal="center" vertical="center" wrapText="1"/>
    </xf>
    <xf numFmtId="3" fontId="55" fillId="0" borderId="1" xfId="0" applyNumberFormat="1" applyFont="1" applyBorder="1" applyAlignment="1"/>
    <xf numFmtId="49" fontId="55"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3" fontId="55" fillId="4" borderId="1" xfId="0" applyNumberFormat="1" applyFont="1" applyFill="1" applyBorder="1" applyAlignment="1"/>
    <xf numFmtId="0" fontId="3" fillId="4" borderId="3" xfId="0" applyFont="1" applyFill="1" applyBorder="1" applyAlignment="1">
      <alignment horizontal="center" vertical="center" wrapText="1"/>
    </xf>
    <xf numFmtId="3" fontId="58" fillId="4" borderId="1" xfId="0" applyNumberFormat="1" applyFont="1" applyFill="1" applyBorder="1" applyAlignment="1">
      <alignment horizontal="center" wrapText="1"/>
    </xf>
    <xf numFmtId="3" fontId="59" fillId="4" borderId="1"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8" xfId="0" applyFont="1" applyFill="1" applyBorder="1" applyAlignment="1">
      <alignment horizontal="center" vertical="center" wrapText="1"/>
    </xf>
    <xf numFmtId="0" fontId="0" fillId="0" borderId="1" xfId="0" applyFont="1" applyBorder="1" applyAlignment="1">
      <alignment horizontal="center" vertical="center"/>
    </xf>
    <xf numFmtId="0" fontId="0" fillId="5" borderId="1" xfId="0" applyFill="1" applyBorder="1" applyAlignment="1">
      <alignment horizontal="center" vertical="center"/>
    </xf>
    <xf numFmtId="0" fontId="13" fillId="4" borderId="5"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0" fontId="13" fillId="4" borderId="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9" fillId="0"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1" xfId="0" applyBorder="1" applyAlignment="1">
      <alignment horizontal="center" vertical="center"/>
    </xf>
    <xf numFmtId="0" fontId="9"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9" fillId="0" borderId="2" xfId="0" applyFont="1" applyBorder="1" applyAlignment="1">
      <alignment horizontal="center" vertical="center" wrapText="1"/>
    </xf>
    <xf numFmtId="0" fontId="8"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55" fillId="5" borderId="1" xfId="0" applyNumberFormat="1" applyFont="1" applyFill="1" applyBorder="1" applyAlignment="1"/>
    <xf numFmtId="0" fontId="0" fillId="0" borderId="4" xfId="0" applyBorder="1" applyAlignment="1">
      <alignment horizontal="center" vertical="center"/>
    </xf>
    <xf numFmtId="14" fontId="15" fillId="4" borderId="1" xfId="0" applyNumberFormat="1" applyFont="1" applyFill="1" applyBorder="1" applyAlignment="1">
      <alignment horizontal="center" vertical="center" wrapText="1"/>
    </xf>
    <xf numFmtId="14" fontId="0" fillId="4" borderId="2" xfId="0" applyNumberFormat="1" applyFill="1" applyBorder="1" applyAlignment="1">
      <alignment horizontal="center" vertical="center" wrapText="1"/>
    </xf>
    <xf numFmtId="49" fontId="34" fillId="4" borderId="1" xfId="0" applyNumberFormat="1" applyFont="1" applyFill="1" applyBorder="1" applyAlignment="1">
      <alignment horizontal="center" vertical="center"/>
    </xf>
    <xf numFmtId="3" fontId="52"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4" borderId="13"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 xfId="0" applyBorder="1" applyAlignment="1">
      <alignment horizontal="center" vertical="center" wrapText="1"/>
    </xf>
    <xf numFmtId="0" fontId="42" fillId="0" borderId="0" xfId="0" applyFont="1" applyAlignment="1">
      <alignment wrapText="1"/>
    </xf>
    <xf numFmtId="0" fontId="45" fillId="0" borderId="0" xfId="0" applyFont="1" applyAlignment="1">
      <alignment horizontal="center" vertical="center" wrapText="1"/>
    </xf>
    <xf numFmtId="0" fontId="28" fillId="0" borderId="0" xfId="0" applyFont="1" applyAlignment="1">
      <alignment horizontal="center" vertical="center" wrapText="1"/>
    </xf>
    <xf numFmtId="0" fontId="36" fillId="0" borderId="1" xfId="0" applyFont="1" applyBorder="1" applyAlignment="1">
      <alignment horizontal="center" vertical="center" wrapText="1"/>
    </xf>
    <xf numFmtId="0" fontId="39" fillId="0" borderId="1" xfId="0" applyFont="1" applyBorder="1" applyAlignment="1">
      <alignment horizontal="center" vertical="center" wrapText="1"/>
    </xf>
    <xf numFmtId="46" fontId="9" fillId="0" borderId="1" xfId="0" applyNumberFormat="1" applyFont="1" applyBorder="1" applyAlignment="1">
      <alignment horizontal="center" vertical="center" wrapText="1"/>
    </xf>
    <xf numFmtId="0" fontId="30" fillId="0" borderId="0" xfId="0" applyFont="1" applyAlignment="1">
      <alignment horizontal="center" vertical="center" wrapText="1"/>
    </xf>
    <xf numFmtId="0" fontId="9" fillId="0" borderId="10" xfId="0" applyFont="1" applyBorder="1" applyAlignment="1">
      <alignment horizontal="center" vertical="center" wrapText="1"/>
    </xf>
    <xf numFmtId="0" fontId="4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8" fillId="0" borderId="2" xfId="0" applyFont="1" applyBorder="1" applyAlignment="1">
      <alignment horizontal="center" vertical="center"/>
    </xf>
    <xf numFmtId="0" fontId="0" fillId="4" borderId="2"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9"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5" borderId="1" xfId="0" applyFill="1" applyBorder="1" applyAlignment="1">
      <alignment horizontal="center" vertical="center"/>
    </xf>
    <xf numFmtId="0" fontId="0" fillId="4" borderId="1" xfId="0" applyFont="1" applyFill="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4" borderId="3" xfId="0" applyFont="1" applyFill="1" applyBorder="1" applyAlignment="1">
      <alignment horizontal="center" vertical="center"/>
    </xf>
    <xf numFmtId="0" fontId="7" fillId="4" borderId="10" xfId="0" applyFont="1" applyFill="1" applyBorder="1" applyAlignment="1">
      <alignment horizontal="center" vertical="center" wrapText="1"/>
    </xf>
    <xf numFmtId="14" fontId="7" fillId="4" borderId="2" xfId="0" applyNumberFormat="1" applyFont="1" applyFill="1" applyBorder="1" applyAlignment="1">
      <alignment horizontal="center" vertical="center" wrapText="1"/>
    </xf>
    <xf numFmtId="1" fontId="0" fillId="0" borderId="2" xfId="0" applyNumberFormat="1" applyBorder="1" applyAlignment="1">
      <alignment horizontal="center" vertical="center" wrapText="1"/>
    </xf>
    <xf numFmtId="1" fontId="0" fillId="0" borderId="5" xfId="0" applyNumberFormat="1" applyBorder="1" applyAlignment="1">
      <alignment horizontal="center" vertical="center" wrapText="1"/>
    </xf>
    <xf numFmtId="0" fontId="7" fillId="4" borderId="5" xfId="0" applyFont="1" applyFill="1" applyBorder="1" applyAlignment="1">
      <alignment horizontal="center" vertical="center" wrapText="1"/>
    </xf>
    <xf numFmtId="0" fontId="32" fillId="0" borderId="2" xfId="0" applyFont="1" applyBorder="1" applyAlignment="1">
      <alignment horizontal="center" vertical="center" wrapText="1"/>
    </xf>
    <xf numFmtId="1" fontId="0" fillId="0" borderId="8" xfId="0" applyNumberFormat="1" applyBorder="1" applyAlignment="1">
      <alignment horizontal="center" vertical="center" wrapText="1"/>
    </xf>
    <xf numFmtId="0" fontId="8"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0" fillId="0" borderId="1" xfId="0" applyBorder="1" applyAlignment="1">
      <alignment horizontal="center"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14" fontId="62" fillId="0" borderId="1" xfId="0" applyNumberFormat="1" applyFont="1" applyBorder="1" applyAlignment="1">
      <alignment wrapText="1"/>
    </xf>
    <xf numFmtId="1" fontId="0" fillId="4" borderId="5" xfId="0" applyNumberForma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0" fontId="32" fillId="4" borderId="1" xfId="0" applyFont="1" applyFill="1" applyBorder="1" applyAlignment="1">
      <alignment horizontal="center" vertical="center" wrapText="1"/>
    </xf>
    <xf numFmtId="0" fontId="0" fillId="0" borderId="1" xfId="0" applyBorder="1" applyAlignment="1">
      <alignment horizontal="center" vertical="center" wrapText="1"/>
    </xf>
    <xf numFmtId="3" fontId="63"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4" fontId="0" fillId="4" borderId="3"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wrapText="1"/>
    </xf>
    <xf numFmtId="0" fontId="35" fillId="0" borderId="1" xfId="0" applyFont="1" applyFill="1" applyBorder="1" applyAlignment="1">
      <alignment horizontal="center" vertical="center" wrapText="1"/>
    </xf>
    <xf numFmtId="0" fontId="65"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5" fillId="0" borderId="0" xfId="0" applyFont="1" applyAlignment="1">
      <alignment horizontal="center" vertical="center" wrapText="1"/>
    </xf>
    <xf numFmtId="0" fontId="66"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4" borderId="3" xfId="0" applyFont="1" applyFill="1" applyBorder="1" applyAlignment="1">
      <alignment horizontal="center" vertical="center"/>
    </xf>
    <xf numFmtId="0" fontId="11" fillId="4" borderId="1"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61" fillId="4" borderId="3" xfId="0" applyFont="1" applyFill="1" applyBorder="1" applyAlignment="1">
      <alignment horizontal="center" vertical="center" wrapText="1"/>
    </xf>
    <xf numFmtId="0" fontId="67" fillId="4" borderId="1" xfId="4" applyFill="1" applyBorder="1" applyAlignment="1">
      <alignment horizontal="center" vertical="center" wrapText="1"/>
    </xf>
    <xf numFmtId="0" fontId="11" fillId="5" borderId="5" xfId="0" applyFont="1" applyFill="1" applyBorder="1" applyAlignment="1">
      <alignment horizontal="center" vertical="center" wrapText="1"/>
    </xf>
    <xf numFmtId="14" fontId="11" fillId="5" borderId="5" xfId="0" applyNumberFormat="1" applyFont="1" applyFill="1" applyBorder="1" applyAlignment="1">
      <alignment horizontal="center" vertical="center" wrapText="1"/>
    </xf>
    <xf numFmtId="0" fontId="68" fillId="5" borderId="14" xfId="0" applyFont="1" applyFill="1" applyBorder="1" applyAlignment="1">
      <alignment horizontal="center" vertical="center" wrapText="1"/>
    </xf>
    <xf numFmtId="0" fontId="68" fillId="5" borderId="5" xfId="0" applyFont="1" applyFill="1" applyBorder="1" applyAlignment="1">
      <alignment horizontal="center" vertical="center" wrapText="1"/>
    </xf>
    <xf numFmtId="0" fontId="68"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0" xfId="0"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8" xfId="0" applyFont="1" applyFill="1" applyBorder="1" applyAlignment="1">
      <alignment horizontal="center" vertical="center"/>
    </xf>
    <xf numFmtId="0" fontId="8" fillId="4" borderId="4" xfId="0" applyFont="1" applyFill="1" applyBorder="1" applyAlignment="1">
      <alignment horizontal="center" vertical="center" wrapText="1"/>
    </xf>
    <xf numFmtId="14" fontId="0" fillId="4" borderId="5"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0" fillId="4" borderId="1" xfId="0" applyNumberForma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0" fillId="4" borderId="1" xfId="0" applyFill="1" applyBorder="1" applyAlignment="1">
      <alignment horizontal="center" vertical="center"/>
    </xf>
    <xf numFmtId="0" fontId="9"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0" xfId="0" applyFill="1"/>
    <xf numFmtId="0" fontId="0" fillId="5" borderId="1" xfId="0"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3" xfId="0" applyFill="1" applyBorder="1" applyAlignment="1">
      <alignment horizontal="center" vertical="center" wrapText="1"/>
    </xf>
    <xf numFmtId="0" fontId="7" fillId="5" borderId="3"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0" fillId="4" borderId="0" xfId="0" applyFill="1" applyAlignment="1">
      <alignment horizontal="center" vertical="center"/>
    </xf>
    <xf numFmtId="0" fontId="0" fillId="4" borderId="3" xfId="0" applyFill="1" applyBorder="1" applyAlignment="1">
      <alignment horizontal="center" vertical="center" wrapText="1"/>
    </xf>
    <xf numFmtId="0" fontId="0" fillId="4" borderId="1" xfId="0" applyFill="1" applyBorder="1" applyAlignment="1">
      <alignment vertical="center"/>
    </xf>
    <xf numFmtId="0" fontId="0" fillId="5" borderId="1" xfId="0" applyFill="1" applyBorder="1" applyAlignment="1">
      <alignment horizontal="center" wrapText="1"/>
    </xf>
    <xf numFmtId="0" fontId="7" fillId="4" borderId="1"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1" xfId="0" applyFill="1" applyBorder="1"/>
    <xf numFmtId="0" fontId="0" fillId="4" borderId="10" xfId="0" applyFont="1" applyFill="1" applyBorder="1" applyAlignment="1">
      <alignment horizontal="center" vertical="center"/>
    </xf>
    <xf numFmtId="0" fontId="8" fillId="4" borderId="1" xfId="0" applyFont="1" applyFill="1" applyBorder="1" applyAlignment="1">
      <alignment horizontal="center" vertical="center" wrapText="1"/>
    </xf>
    <xf numFmtId="0" fontId="0" fillId="4" borderId="5" xfId="0" applyFill="1" applyBorder="1" applyAlignment="1">
      <alignment horizontal="center" vertical="center" wrapText="1"/>
    </xf>
    <xf numFmtId="0" fontId="3" fillId="4" borderId="5" xfId="0" applyFont="1" applyFill="1" applyBorder="1" applyAlignment="1">
      <alignment horizontal="center" vertical="center"/>
    </xf>
    <xf numFmtId="0" fontId="9" fillId="4" borderId="5" xfId="0"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0" fillId="4" borderId="8"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0" xfId="0" applyFont="1" applyFill="1" applyAlignment="1">
      <alignment horizontal="center" vertical="center"/>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3" fontId="0" fillId="4" borderId="1" xfId="0" applyNumberFormat="1" applyFill="1" applyBorder="1" applyAlignment="1">
      <alignment horizontal="center" vertical="center"/>
    </xf>
    <xf numFmtId="0" fontId="6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9" fillId="0" borderId="0" xfId="0" applyFont="1" applyAlignment="1">
      <alignment wrapText="1"/>
    </xf>
    <xf numFmtId="0" fontId="0" fillId="0" borderId="1" xfId="0" applyBorder="1" applyAlignment="1">
      <alignment horizontal="center" vertical="center" wrapText="1"/>
    </xf>
    <xf numFmtId="0" fontId="47" fillId="5"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9" fillId="4" borderId="1" xfId="0" applyFont="1" applyFill="1" applyBorder="1" applyAlignment="1">
      <alignment horizontal="center" vertical="center" wrapText="1"/>
    </xf>
    <xf numFmtId="0" fontId="32"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9" fillId="4" borderId="0" xfId="0" applyFont="1" applyFill="1" applyAlignment="1">
      <alignment horizontal="center" wrapText="1"/>
    </xf>
    <xf numFmtId="49" fontId="0" fillId="4"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60" fillId="4" borderId="1" xfId="0" applyNumberFormat="1" applyFont="1" applyFill="1" applyBorder="1" applyAlignment="1">
      <alignment horizontal="center" vertical="center" wrapText="1"/>
    </xf>
    <xf numFmtId="49" fontId="60" fillId="0" borderId="1" xfId="0" applyNumberFormat="1" applyFont="1" applyBorder="1" applyAlignment="1">
      <alignment horizontal="center" vertical="center" wrapText="1"/>
    </xf>
    <xf numFmtId="49" fontId="60" fillId="4" borderId="4" xfId="0" applyNumberFormat="1" applyFont="1" applyFill="1" applyBorder="1" applyAlignment="1">
      <alignment horizontal="center" vertical="center" wrapText="1"/>
    </xf>
    <xf numFmtId="49" fontId="71"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71" fillId="4" borderId="4" xfId="0" applyNumberFormat="1" applyFont="1" applyFill="1" applyBorder="1" applyAlignment="1">
      <alignment horizontal="center" vertical="center" wrapText="1"/>
    </xf>
    <xf numFmtId="49" fontId="9" fillId="4" borderId="0" xfId="0" applyNumberFormat="1" applyFont="1" applyFill="1" applyAlignment="1">
      <alignment horizontal="center" wrapText="1"/>
    </xf>
    <xf numFmtId="49" fontId="73" fillId="4" borderId="1" xfId="0" applyNumberFormat="1" applyFont="1" applyFill="1" applyBorder="1" applyAlignment="1">
      <alignment horizontal="center" vertical="center" wrapText="1"/>
    </xf>
    <xf numFmtId="49" fontId="74" fillId="4" borderId="4" xfId="0" applyNumberFormat="1" applyFont="1" applyFill="1" applyBorder="1" applyAlignment="1">
      <alignment horizontal="center" vertical="center" wrapText="1"/>
    </xf>
    <xf numFmtId="49" fontId="75" fillId="4"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3" xfId="0" applyBorder="1" applyAlignment="1">
      <alignment horizontal="center" vertical="center" wrapText="1"/>
    </xf>
    <xf numFmtId="49" fontId="71"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9"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9"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5"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72" fillId="4"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xf>
    <xf numFmtId="0" fontId="7" fillId="4" borderId="5" xfId="0" applyFont="1" applyFill="1" applyBorder="1" applyAlignment="1">
      <alignment horizontal="center" vertical="center" wrapText="1"/>
    </xf>
    <xf numFmtId="1" fontId="0" fillId="4" borderId="5" xfId="0" applyNumberFormat="1" applyFill="1" applyBorder="1" applyAlignment="1">
      <alignment horizontal="center" vertical="center" wrapText="1"/>
    </xf>
    <xf numFmtId="49" fontId="60" fillId="4" borderId="1"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xf>
    <xf numFmtId="14" fontId="0" fillId="5" borderId="5"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49" fontId="9"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49" fontId="9"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49" fontId="9"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49" fontId="9"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49" fontId="9"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xf>
    <xf numFmtId="49" fontId="60" fillId="4" borderId="4"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5" fillId="5"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72" fillId="5"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49" fontId="0" fillId="4" borderId="1" xfId="0" applyNumberFormat="1" applyFont="1" applyFill="1" applyBorder="1" applyAlignment="1">
      <alignment vertical="center"/>
    </xf>
    <xf numFmtId="0" fontId="77" fillId="4" borderId="1" xfId="0" applyFont="1" applyFill="1" applyBorder="1" applyAlignment="1">
      <alignment horizontal="center" vertical="center" wrapText="1"/>
    </xf>
    <xf numFmtId="0" fontId="0" fillId="5" borderId="0" xfId="0" applyFill="1" applyAlignment="1">
      <alignment horizontal="center" vertical="center" wrapText="1"/>
    </xf>
    <xf numFmtId="0" fontId="78" fillId="4" borderId="1" xfId="0" applyFont="1" applyFill="1" applyBorder="1" applyAlignment="1">
      <alignment horizontal="center" vertical="center" wrapText="1"/>
    </xf>
    <xf numFmtId="0" fontId="7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5" fillId="4" borderId="1" xfId="0" applyFont="1" applyFill="1" applyBorder="1" applyAlignment="1">
      <alignment horizontal="center" vertical="center" wrapText="1"/>
    </xf>
    <xf numFmtId="3" fontId="80" fillId="0" borderId="4" xfId="1" applyNumberFormat="1" applyFont="1" applyBorder="1" applyAlignment="1">
      <alignment horizontal="center" vertical="center"/>
    </xf>
    <xf numFmtId="3" fontId="63" fillId="0" borderId="4" xfId="1" applyNumberFormat="1" applyFont="1" applyBorder="1" applyAlignment="1">
      <alignment horizontal="center" vertical="center" wrapText="1"/>
    </xf>
    <xf numFmtId="3" fontId="80" fillId="0" borderId="4" xfId="1" applyNumberFormat="1" applyFont="1" applyBorder="1" applyAlignment="1">
      <alignment horizontal="center" vertical="center" wrapText="1"/>
    </xf>
    <xf numFmtId="3" fontId="80" fillId="4" borderId="4" xfId="1" applyNumberFormat="1" applyFont="1" applyFill="1" applyBorder="1" applyAlignment="1">
      <alignment horizontal="center" vertical="center" wrapText="1"/>
    </xf>
    <xf numFmtId="3" fontId="63" fillId="4" borderId="4" xfId="1" applyNumberFormat="1" applyFont="1" applyFill="1" applyBorder="1" applyAlignment="1">
      <alignment horizontal="center" vertical="center" wrapText="1"/>
    </xf>
    <xf numFmtId="3" fontId="76" fillId="0" borderId="4" xfId="1" applyNumberFormat="1" applyFont="1" applyFill="1" applyBorder="1" applyAlignment="1">
      <alignment horizontal="center" vertical="center"/>
    </xf>
    <xf numFmtId="3" fontId="76" fillId="4" borderId="1" xfId="0" applyNumberFormat="1" applyFont="1" applyFill="1" applyBorder="1" applyAlignment="1">
      <alignment horizontal="center" vertical="center"/>
    </xf>
    <xf numFmtId="3" fontId="76" fillId="0" borderId="4" xfId="1" applyNumberFormat="1" applyFont="1" applyBorder="1" applyAlignment="1">
      <alignment horizontal="center" vertical="center" wrapText="1"/>
    </xf>
    <xf numFmtId="3" fontId="63" fillId="4" borderId="4" xfId="1" applyNumberFormat="1" applyFont="1" applyFill="1" applyBorder="1" applyAlignment="1">
      <alignment horizontal="center" vertical="center"/>
    </xf>
    <xf numFmtId="3" fontId="76" fillId="4" borderId="4" xfId="1" applyNumberFormat="1" applyFont="1" applyFill="1" applyBorder="1" applyAlignment="1">
      <alignment horizontal="center" vertical="center"/>
    </xf>
    <xf numFmtId="3" fontId="63" fillId="0" borderId="4" xfId="1" applyNumberFormat="1" applyFont="1" applyBorder="1" applyAlignment="1">
      <alignment horizontal="center" vertical="center"/>
    </xf>
    <xf numFmtId="3" fontId="76" fillId="4" borderId="4" xfId="1" applyNumberFormat="1" applyFont="1" applyFill="1" applyBorder="1" applyAlignment="1">
      <alignment horizontal="center" vertical="center" wrapText="1"/>
    </xf>
    <xf numFmtId="3" fontId="76" fillId="0" borderId="4" xfId="1" applyNumberFormat="1" applyFont="1" applyBorder="1" applyAlignment="1">
      <alignment horizontal="center" vertical="center"/>
    </xf>
    <xf numFmtId="3" fontId="76" fillId="0" borderId="1" xfId="0" applyNumberFormat="1" applyFont="1" applyFill="1" applyBorder="1" applyAlignment="1">
      <alignment horizontal="center" vertical="center"/>
    </xf>
    <xf numFmtId="3" fontId="76" fillId="0" borderId="1" xfId="0" applyNumberFormat="1" applyFont="1" applyBorder="1" applyAlignment="1">
      <alignment horizontal="center" vertical="center"/>
    </xf>
    <xf numFmtId="3" fontId="80" fillId="0" borderId="1" xfId="1" applyNumberFormat="1" applyFont="1" applyFill="1" applyBorder="1" applyAlignment="1">
      <alignment horizontal="center" vertical="center" wrapText="1"/>
    </xf>
    <xf numFmtId="3" fontId="63" fillId="4" borderId="8" xfId="0" applyNumberFormat="1" applyFont="1" applyFill="1" applyBorder="1" applyAlignment="1">
      <alignment horizontal="center" vertical="center"/>
    </xf>
    <xf numFmtId="3" fontId="63" fillId="4" borderId="1" xfId="0" applyNumberFormat="1" applyFont="1" applyFill="1" applyBorder="1" applyAlignment="1">
      <alignment horizontal="center" vertical="center"/>
    </xf>
    <xf numFmtId="3" fontId="76" fillId="0" borderId="2" xfId="0" applyNumberFormat="1" applyFont="1" applyBorder="1" applyAlignment="1">
      <alignment horizontal="center" vertical="center"/>
    </xf>
    <xf numFmtId="3" fontId="80" fillId="0" borderId="1" xfId="1" applyNumberFormat="1" applyFont="1" applyBorder="1" applyAlignment="1">
      <alignment horizontal="center" vertical="center" wrapText="1"/>
    </xf>
    <xf numFmtId="3" fontId="63" fillId="0" borderId="1" xfId="0" applyNumberFormat="1" applyFont="1" applyBorder="1" applyAlignment="1">
      <alignment horizontal="center" vertical="center"/>
    </xf>
    <xf numFmtId="3" fontId="76" fillId="0" borderId="5" xfId="0" applyNumberFormat="1" applyFont="1" applyBorder="1" applyAlignment="1">
      <alignment horizontal="center" vertical="center"/>
    </xf>
    <xf numFmtId="3" fontId="76" fillId="0" borderId="1" xfId="0" applyNumberFormat="1" applyFont="1" applyBorder="1" applyAlignment="1">
      <alignment horizontal="center" vertical="center" wrapText="1"/>
    </xf>
    <xf numFmtId="3" fontId="76" fillId="4" borderId="1" xfId="0" applyNumberFormat="1" applyFont="1" applyFill="1" applyBorder="1" applyAlignment="1">
      <alignment horizontal="center" vertical="center" wrapText="1"/>
    </xf>
    <xf numFmtId="3" fontId="76" fillId="0" borderId="1" xfId="1" applyNumberFormat="1" applyFont="1" applyBorder="1" applyAlignment="1">
      <alignment horizontal="center" vertical="center"/>
    </xf>
    <xf numFmtId="3" fontId="76" fillId="0" borderId="0" xfId="1" applyNumberFormat="1" applyFont="1" applyAlignment="1">
      <alignment horizontal="center" vertical="center"/>
    </xf>
    <xf numFmtId="3" fontId="76" fillId="0" borderId="1" xfId="1" applyNumberFormat="1" applyFont="1" applyFill="1" applyBorder="1" applyAlignment="1">
      <alignment horizontal="center" vertical="center"/>
    </xf>
    <xf numFmtId="3" fontId="80" fillId="0" borderId="9" xfId="1" applyNumberFormat="1" applyFont="1" applyBorder="1" applyAlignment="1">
      <alignment horizontal="center" vertical="center" wrapText="1"/>
    </xf>
    <xf numFmtId="3" fontId="80" fillId="0" borderId="12" xfId="1" applyNumberFormat="1" applyFont="1" applyBorder="1" applyAlignment="1">
      <alignment horizontal="center" vertical="center" wrapText="1"/>
    </xf>
    <xf numFmtId="3" fontId="80" fillId="0" borderId="6" xfId="1" applyNumberFormat="1" applyFont="1" applyBorder="1" applyAlignment="1">
      <alignment horizontal="center" vertical="center" wrapText="1"/>
    </xf>
    <xf numFmtId="3" fontId="80" fillId="0" borderId="4" xfId="1" applyNumberFormat="1" applyFont="1" applyFill="1" applyBorder="1" applyAlignment="1">
      <alignment horizontal="center" vertical="center" wrapText="1"/>
    </xf>
    <xf numFmtId="3" fontId="80" fillId="4" borderId="4" xfId="1" applyNumberFormat="1" applyFont="1" applyFill="1" applyBorder="1" applyAlignment="1">
      <alignment horizontal="center" vertical="center"/>
    </xf>
    <xf numFmtId="3" fontId="63" fillId="4" borderId="0" xfId="1" applyNumberFormat="1" applyFont="1" applyFill="1" applyAlignment="1">
      <alignment horizontal="center" vertical="center"/>
    </xf>
    <xf numFmtId="3" fontId="80" fillId="0" borderId="4" xfId="1" applyNumberFormat="1" applyFont="1" applyFill="1" applyBorder="1" applyAlignment="1">
      <alignment horizontal="center" vertical="center"/>
    </xf>
    <xf numFmtId="3" fontId="76" fillId="0" borderId="9" xfId="1" applyNumberFormat="1" applyFont="1" applyBorder="1" applyAlignment="1">
      <alignment horizontal="center" vertical="center" wrapText="1"/>
    </xf>
    <xf numFmtId="3" fontId="76" fillId="0" borderId="9" xfId="1" applyNumberFormat="1" applyFont="1" applyFill="1" applyBorder="1" applyAlignment="1">
      <alignment horizontal="center" vertical="center" wrapText="1"/>
    </xf>
    <xf numFmtId="3" fontId="63" fillId="0" borderId="4" xfId="1" applyNumberFormat="1" applyFont="1" applyFill="1" applyBorder="1" applyAlignment="1">
      <alignment horizontal="center" vertical="center" wrapText="1"/>
    </xf>
    <xf numFmtId="3" fontId="76" fillId="0" borderId="4" xfId="1" applyNumberFormat="1" applyFont="1" applyFill="1" applyBorder="1" applyAlignment="1">
      <alignment horizontal="center" vertical="center" wrapText="1"/>
    </xf>
    <xf numFmtId="3" fontId="76" fillId="4" borderId="9" xfId="1" applyNumberFormat="1" applyFont="1" applyFill="1" applyBorder="1" applyAlignment="1">
      <alignment horizontal="center" vertical="center" wrapText="1"/>
    </xf>
    <xf numFmtId="3" fontId="76" fillId="4" borderId="9" xfId="1" applyNumberFormat="1" applyFont="1" applyFill="1" applyBorder="1" applyAlignment="1">
      <alignment horizontal="center" vertical="center"/>
    </xf>
    <xf numFmtId="3" fontId="76" fillId="0" borderId="1" xfId="1" applyNumberFormat="1" applyFont="1" applyBorder="1" applyAlignment="1">
      <alignment horizontal="center" vertical="center" wrapText="1"/>
    </xf>
    <xf numFmtId="3" fontId="76" fillId="0" borderId="9" xfId="1" applyNumberFormat="1" applyFont="1" applyBorder="1" applyAlignment="1">
      <alignment horizontal="center" vertical="center"/>
    </xf>
    <xf numFmtId="3" fontId="76" fillId="0" borderId="12" xfId="1" applyNumberFormat="1" applyFont="1" applyBorder="1" applyAlignment="1">
      <alignment horizontal="center" vertical="center"/>
    </xf>
    <xf numFmtId="3" fontId="63" fillId="4" borderId="1" xfId="1"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3" fontId="9" fillId="4" borderId="4" xfId="1" applyNumberFormat="1" applyFont="1" applyFill="1" applyBorder="1" applyAlignment="1">
      <alignment horizontal="center" vertical="center"/>
    </xf>
    <xf numFmtId="3" fontId="4" fillId="4" borderId="4" xfId="1" applyNumberFormat="1" applyFont="1" applyFill="1" applyBorder="1" applyAlignment="1">
      <alignment horizontal="center" vertical="center" wrapText="1"/>
    </xf>
    <xf numFmtId="3" fontId="0" fillId="0" borderId="1" xfId="0" applyNumberFormat="1" applyBorder="1" applyAlignment="1">
      <alignment horizontal="center" vertical="center"/>
    </xf>
    <xf numFmtId="3" fontId="9" fillId="4"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3" fontId="0" fillId="4"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4"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5" fillId="4" borderId="0" xfId="0" applyFont="1" applyFill="1" applyAlignment="1">
      <alignment horizontal="center" vertical="center"/>
    </xf>
    <xf numFmtId="0" fontId="35" fillId="4" borderId="0" xfId="0" applyFont="1" applyFill="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82"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3" fontId="83" fillId="4" borderId="4" xfId="1" applyNumberFormat="1" applyFont="1" applyFill="1" applyBorder="1" applyAlignment="1">
      <alignment horizontal="center" vertical="center" wrapText="1"/>
    </xf>
    <xf numFmtId="3" fontId="9" fillId="4" borderId="4" xfId="1" applyNumberFormat="1" applyFont="1" applyFill="1" applyBorder="1" applyAlignment="1">
      <alignment horizontal="center" vertical="center" wrapText="1"/>
    </xf>
    <xf numFmtId="0" fontId="72" fillId="5"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0" xfId="0" applyFill="1" applyAlignment="1">
      <alignment horizontal="center" vertical="center"/>
    </xf>
    <xf numFmtId="49" fontId="9" fillId="4" borderId="1" xfId="0" applyNumberFormat="1" applyFont="1" applyFill="1" applyBorder="1" applyAlignment="1">
      <alignment horizontal="center" vertical="center" wrapText="1"/>
    </xf>
    <xf numFmtId="0" fontId="0" fillId="0" borderId="1" xfId="0" applyBorder="1"/>
    <xf numFmtId="0" fontId="9"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49" fontId="60"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3" fontId="84" fillId="4" borderId="4" xfId="1"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wrapText="1"/>
    </xf>
    <xf numFmtId="49" fontId="9"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3" fontId="0" fillId="4"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0" xfId="0" applyNumberFormat="1" applyAlignment="1">
      <alignment horizontal="center" vertical="center"/>
    </xf>
    <xf numFmtId="3" fontId="0" fillId="0" borderId="0" xfId="0" applyNumberFormat="1" applyBorder="1" applyAlignment="1">
      <alignment horizontal="center" vertical="center"/>
    </xf>
    <xf numFmtId="0" fontId="6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72" fillId="0" borderId="1" xfId="0" applyNumberFormat="1" applyFont="1" applyBorder="1" applyAlignment="1">
      <alignment horizontal="center" vertical="center" wrapText="1"/>
    </xf>
    <xf numFmtId="3" fontId="79" fillId="4" borderId="4" xfId="1"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3" fontId="45" fillId="4" borderId="4" xfId="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5" borderId="5"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Fill="1" applyBorder="1" applyAlignment="1">
      <alignment horizontal="center" vertical="center"/>
    </xf>
    <xf numFmtId="3" fontId="0"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0" xfId="0" applyFill="1" applyBorder="1" applyAlignment="1">
      <alignment vertical="top"/>
    </xf>
    <xf numFmtId="0" fontId="0" fillId="0" borderId="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49" fontId="71"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3" fontId="76" fillId="0" borderId="2" xfId="1" applyNumberFormat="1" applyFont="1" applyBorder="1" applyAlignment="1">
      <alignment horizontal="center" vertical="center"/>
    </xf>
    <xf numFmtId="0" fontId="0" fillId="5" borderId="8" xfId="0" applyFill="1" applyBorder="1" applyAlignment="1">
      <alignment horizontal="center" vertical="center" wrapText="1"/>
    </xf>
    <xf numFmtId="1" fontId="0" fillId="4" borderId="0" xfId="0" applyNumberFormat="1" applyFill="1" applyBorder="1" applyAlignment="1">
      <alignment horizontal="center" vertical="center"/>
    </xf>
    <xf numFmtId="0" fontId="11" fillId="4"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4" borderId="2"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Fill="1" applyBorder="1" applyAlignment="1">
      <alignment horizontal="center" vertical="center"/>
    </xf>
    <xf numFmtId="3" fontId="0" fillId="0" borderId="1" xfId="0" applyNumberFormat="1" applyBorder="1" applyAlignment="1">
      <alignment horizontal="center" vertical="center" wrapText="1"/>
    </xf>
    <xf numFmtId="3" fontId="0" fillId="0" borderId="8" xfId="0" applyNumberForma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9" fillId="4" borderId="10"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2"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0" fillId="4"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49" fontId="9" fillId="0" borderId="1" xfId="0" applyNumberFormat="1" applyFont="1" applyBorder="1" applyAlignment="1">
      <alignment horizontal="center" vertical="center" wrapText="1"/>
    </xf>
    <xf numFmtId="3" fontId="0" fillId="0" borderId="0" xfId="0" applyNumberFormat="1" applyAlignment="1">
      <alignment horizontal="center" vertical="center"/>
    </xf>
    <xf numFmtId="0" fontId="0" fillId="4" borderId="1" xfId="0" applyFill="1" applyBorder="1" applyAlignment="1">
      <alignment horizontal="center" vertical="center" wrapText="1"/>
    </xf>
    <xf numFmtId="0" fontId="9"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3" fontId="0" fillId="4" borderId="1" xfId="0" applyNumberFormat="1" applyFill="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xf numFmtId="0" fontId="0" fillId="0" borderId="1" xfId="0" applyBorder="1" applyAlignment="1">
      <alignment horizontal="center" vertical="center"/>
    </xf>
    <xf numFmtId="4" fontId="0" fillId="0" borderId="1" xfId="0" applyNumberFormat="1" applyBorder="1" applyAlignment="1">
      <alignment horizontal="center" vertical="center" wrapText="1"/>
    </xf>
    <xf numFmtId="49" fontId="9" fillId="0" borderId="1" xfId="0" applyNumberFormat="1" applyFont="1" applyBorder="1" applyAlignment="1">
      <alignment horizontal="center" vertical="center" wrapText="1"/>
    </xf>
    <xf numFmtId="3" fontId="0" fillId="0" borderId="0" xfId="0" applyNumberFormat="1" applyAlignment="1">
      <alignment horizontal="center" vertical="center"/>
    </xf>
    <xf numFmtId="0" fontId="0" fillId="4" borderId="2" xfId="0"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xf numFmtId="3" fontId="0" fillId="0" borderId="15" xfId="0" applyNumberFormat="1" applyBorder="1" applyAlignment="1">
      <alignment horizontal="center" vertical="center"/>
    </xf>
    <xf numFmtId="0" fontId="85" fillId="4" borderId="0" xfId="0" applyFont="1" applyFill="1" applyAlignment="1">
      <alignment horizontal="left" vertical="center"/>
    </xf>
    <xf numFmtId="0" fontId="0" fillId="0" borderId="1" xfId="0" applyBorder="1" applyAlignment="1">
      <alignment horizontal="center" wrapText="1"/>
    </xf>
    <xf numFmtId="3" fontId="86" fillId="4" borderId="4" xfId="1"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4" fillId="5" borderId="6"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8"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3" fontId="0" fillId="4" borderId="4"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wrapText="1"/>
    </xf>
    <xf numFmtId="49" fontId="9" fillId="0" borderId="1" xfId="0" applyNumberFormat="1" applyFont="1" applyBorder="1" applyAlignment="1">
      <alignment horizontal="center" vertical="center" wrapText="1"/>
    </xf>
    <xf numFmtId="0" fontId="0" fillId="4" borderId="1" xfId="0" applyFill="1" applyBorder="1" applyAlignment="1">
      <alignment horizontal="center" vertical="center" wrapText="1"/>
    </xf>
    <xf numFmtId="0" fontId="9" fillId="4"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3" fontId="79" fillId="4" borderId="4"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4" fontId="0" fillId="0" borderId="1" xfId="0" applyNumberFormat="1" applyBorder="1" applyAlignment="1">
      <alignment horizontal="center" vertical="center" wrapText="1"/>
    </xf>
    <xf numFmtId="49" fontId="9" fillId="0" borderId="1" xfId="0" applyNumberFormat="1" applyFont="1"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3" fontId="32" fillId="4" borderId="4" xfId="1"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60" fillId="4" borderId="1" xfId="0" applyNumberFormat="1" applyFont="1" applyFill="1" applyBorder="1" applyAlignment="1">
      <alignment horizontal="center" vertical="center" wrapText="1"/>
    </xf>
    <xf numFmtId="4" fontId="0" fillId="4" borderId="1" xfId="0" applyNumberFormat="1" applyFill="1" applyBorder="1" applyAlignment="1">
      <alignment horizontal="center" vertical="center" wrapText="1"/>
    </xf>
    <xf numFmtId="1" fontId="0" fillId="4" borderId="4" xfId="0" applyNumberForma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13"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4" borderId="1" xfId="0" applyFont="1" applyFill="1" applyBorder="1" applyAlignment="1">
      <alignment horizontal="center" vertical="center"/>
    </xf>
    <xf numFmtId="4" fontId="0" fillId="0" borderId="1" xfId="0" applyNumberFormat="1" applyBorder="1" applyAlignment="1">
      <alignment horizontal="center" vertical="center" wrapText="1"/>
    </xf>
    <xf numFmtId="49" fontId="9"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3" fontId="80" fillId="4" borderId="9" xfId="1" applyNumberFormat="1" applyFont="1" applyFill="1" applyBorder="1" applyAlignment="1">
      <alignment horizontal="center" vertical="center" wrapText="1"/>
    </xf>
    <xf numFmtId="0" fontId="10" fillId="4" borderId="2" xfId="0" applyFont="1" applyFill="1" applyBorder="1" applyAlignment="1">
      <alignment horizontal="center" vertical="center" wrapText="1"/>
    </xf>
    <xf numFmtId="4" fontId="73" fillId="4" borderId="1" xfId="0" applyNumberFormat="1" applyFont="1" applyFill="1" applyBorder="1" applyAlignment="1">
      <alignment horizontal="center" vertical="center" wrapText="1"/>
    </xf>
    <xf numFmtId="4" fontId="60" fillId="4" borderId="4" xfId="0" applyNumberFormat="1" applyFont="1" applyFill="1" applyBorder="1" applyAlignment="1">
      <alignment horizontal="center" vertical="center" wrapText="1"/>
    </xf>
    <xf numFmtId="4" fontId="9" fillId="4"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73" fillId="4" borderId="4" xfId="0" applyNumberFormat="1" applyFont="1" applyFill="1" applyBorder="1" applyAlignment="1">
      <alignment horizontal="center" vertical="center" wrapText="1"/>
    </xf>
    <xf numFmtId="0" fontId="0" fillId="5" borderId="14" xfId="0" applyFill="1" applyBorder="1" applyAlignment="1">
      <alignment horizontal="center" vertical="center" wrapText="1"/>
    </xf>
    <xf numFmtId="4" fontId="0"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9"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7" borderId="1" xfId="0" applyNumberFormat="1" applyFill="1" applyBorder="1" applyAlignment="1">
      <alignment horizontal="center" vertical="center" wrapText="1"/>
    </xf>
    <xf numFmtId="4" fontId="9" fillId="0" borderId="1" xfId="0" applyNumberFormat="1" applyFont="1" applyBorder="1" applyAlignment="1">
      <alignment horizontal="center" vertical="center"/>
    </xf>
    <xf numFmtId="0" fontId="0" fillId="0" borderId="1" xfId="0" applyBorder="1" applyAlignment="1">
      <alignment horizontal="center" vertical="center" wrapText="1"/>
    </xf>
    <xf numFmtId="3" fontId="55" fillId="4" borderId="1" xfId="0" applyNumberFormat="1" applyFont="1" applyFill="1" applyBorder="1" applyAlignment="1">
      <alignment horizontal="center" vertical="center" wrapText="1"/>
    </xf>
    <xf numFmtId="4" fontId="9" fillId="0" borderId="0" xfId="0" applyNumberFormat="1" applyFont="1" applyAlignment="1">
      <alignment horizontal="center" vertical="center" wrapText="1"/>
    </xf>
    <xf numFmtId="4" fontId="9"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6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43" fontId="88" fillId="0" borderId="1" xfId="5"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4" fontId="89" fillId="0" borderId="0" xfId="0" applyNumberFormat="1" applyFont="1" applyAlignment="1">
      <alignment horizontal="center" vertical="center"/>
    </xf>
    <xf numFmtId="3" fontId="78" fillId="4" borderId="4" xfId="1" applyNumberFormat="1" applyFont="1" applyFill="1" applyBorder="1" applyAlignment="1">
      <alignment horizontal="center" vertical="center" wrapText="1"/>
    </xf>
    <xf numFmtId="0" fontId="0" fillId="0" borderId="1" xfId="0" applyBorder="1" applyAlignment="1">
      <alignment horizontal="center" vertical="center" wrapText="1"/>
    </xf>
    <xf numFmtId="165" fontId="9" fillId="4" borderId="4" xfId="1" applyNumberFormat="1" applyFont="1" applyFill="1" applyBorder="1" applyAlignment="1">
      <alignment horizontal="center" vertical="center"/>
    </xf>
    <xf numFmtId="165" fontId="78" fillId="4" borderId="4" xfId="1" applyNumberFormat="1" applyFont="1" applyFill="1" applyBorder="1" applyAlignment="1">
      <alignment horizontal="center" vertical="center"/>
    </xf>
    <xf numFmtId="4" fontId="60" fillId="4" borderId="2"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4" fontId="9" fillId="4" borderId="1" xfId="0" applyNumberFormat="1" applyFont="1" applyFill="1" applyBorder="1" applyAlignment="1">
      <alignment horizontal="center" vertical="center"/>
    </xf>
    <xf numFmtId="4" fontId="60" fillId="4" borderId="15" xfId="0" applyNumberFormat="1" applyFont="1" applyFill="1" applyBorder="1" applyAlignment="1">
      <alignment horizontal="center" vertical="center" wrapText="1"/>
    </xf>
    <xf numFmtId="4" fontId="90" fillId="0" borderId="0" xfId="0" applyNumberFormat="1" applyFont="1" applyAlignment="1">
      <alignment horizontal="center" vertical="center"/>
    </xf>
    <xf numFmtId="4" fontId="60" fillId="4" borderId="9" xfId="0" applyNumberFormat="1" applyFont="1" applyFill="1" applyBorder="1" applyAlignment="1">
      <alignment horizontal="center" vertical="center" wrapText="1"/>
    </xf>
    <xf numFmtId="4" fontId="60" fillId="0" borderId="4" xfId="0" applyNumberFormat="1" applyFont="1" applyBorder="1" applyAlignment="1">
      <alignment horizontal="center" vertical="center" wrapText="1"/>
    </xf>
    <xf numFmtId="4" fontId="0" fillId="4" borderId="4"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xf>
    <xf numFmtId="4" fontId="0" fillId="4" borderId="0" xfId="0" applyNumberFormat="1" applyFont="1" applyFill="1" applyAlignment="1">
      <alignment horizontal="center" vertical="center" wrapText="1"/>
    </xf>
    <xf numFmtId="4" fontId="0" fillId="0" borderId="1" xfId="0" applyNumberFormat="1" applyFont="1" applyBorder="1" applyAlignment="1">
      <alignment horizontal="center" vertical="center"/>
    </xf>
    <xf numFmtId="4" fontId="9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4" fontId="0" fillId="7"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4" fontId="0" fillId="4" borderId="1" xfId="0" applyNumberFormat="1" applyFont="1" applyFill="1" applyBorder="1" applyAlignment="1">
      <alignment horizontal="center" vertical="center" wrapText="1"/>
    </xf>
    <xf numFmtId="1" fontId="0" fillId="4" borderId="1" xfId="0" applyNumberFormat="1" applyFill="1" applyBorder="1"/>
    <xf numFmtId="49" fontId="0"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1" fontId="0" fillId="5" borderId="5"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21" fillId="5" borderId="1" xfId="0" applyNumberFormat="1" applyFont="1" applyFill="1" applyBorder="1" applyAlignment="1">
      <alignment horizontal="center" vertical="center" wrapText="1"/>
    </xf>
    <xf numFmtId="0" fontId="92" fillId="5" borderId="1" xfId="0" applyNumberFormat="1" applyFont="1" applyFill="1" applyBorder="1" applyAlignment="1">
      <alignment horizontal="center" vertical="center" wrapText="1"/>
    </xf>
    <xf numFmtId="0" fontId="18"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 fontId="0"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9" fillId="4" borderId="1" xfId="0" applyFont="1" applyFill="1" applyBorder="1" applyAlignment="1">
      <alignment horizontal="center" wrapText="1"/>
    </xf>
    <xf numFmtId="49" fontId="9" fillId="4" borderId="1" xfId="0" applyNumberFormat="1"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4" fontId="0"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0" fillId="4"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 fontId="60" fillId="7" borderId="4"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lignment horizontal="center" vertical="center"/>
    </xf>
    <xf numFmtId="49" fontId="9" fillId="0" borderId="2"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3" fontId="0" fillId="0" borderId="2" xfId="0" applyNumberFormat="1" applyBorder="1" applyAlignment="1">
      <alignment horizontal="center" vertical="center"/>
    </xf>
    <xf numFmtId="0" fontId="0" fillId="7" borderId="1" xfId="0"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3" fontId="3" fillId="4" borderId="1" xfId="0" applyNumberFormat="1" applyFont="1" applyFill="1" applyBorder="1" applyAlignment="1">
      <alignment horizontal="center" vertical="center"/>
    </xf>
    <xf numFmtId="4" fontId="3" fillId="4" borderId="1" xfId="0" applyNumberFormat="1" applyFont="1" applyFill="1" applyBorder="1" applyAlignment="1">
      <alignment horizontal="center" vertical="center" wrapText="1"/>
    </xf>
    <xf numFmtId="49" fontId="58" fillId="4" borderId="4" xfId="0" applyNumberFormat="1" applyFont="1" applyFill="1" applyBorder="1" applyAlignment="1">
      <alignment horizontal="center" vertical="center" wrapText="1"/>
    </xf>
    <xf numFmtId="0" fontId="3" fillId="0" borderId="1" xfId="0" applyFont="1" applyBorder="1" applyAlignment="1">
      <alignment horizontal="center" wrapText="1"/>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3" fontId="0" fillId="0" borderId="2" xfId="0" applyNumberFormat="1" applyBorder="1" applyAlignment="1">
      <alignment horizontal="center" vertical="center"/>
    </xf>
    <xf numFmtId="3" fontId="0" fillId="0" borderId="5" xfId="0" applyNumberFormat="1" applyBorder="1" applyAlignment="1">
      <alignment horizontal="center" vertical="center"/>
    </xf>
    <xf numFmtId="4" fontId="9" fillId="0" borderId="2"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3" fontId="76" fillId="4" borderId="2" xfId="0" applyNumberFormat="1" applyFont="1" applyFill="1" applyBorder="1" applyAlignment="1">
      <alignment horizontal="center" vertical="center" wrapText="1"/>
    </xf>
    <xf numFmtId="3" fontId="76" fillId="4" borderId="8" xfId="0" applyNumberFormat="1" applyFont="1" applyFill="1" applyBorder="1" applyAlignment="1">
      <alignment horizontal="center" vertical="center" wrapText="1"/>
    </xf>
    <xf numFmtId="3" fontId="76" fillId="4" borderId="5" xfId="0" applyNumberFormat="1" applyFont="1" applyFill="1" applyBorder="1" applyAlignment="1">
      <alignment horizontal="center" vertical="center" wrapText="1"/>
    </xf>
    <xf numFmtId="4" fontId="0" fillId="4" borderId="2" xfId="0" applyNumberFormat="1" applyFont="1" applyFill="1" applyBorder="1" applyAlignment="1">
      <alignment horizontal="center" vertical="center" wrapText="1"/>
    </xf>
    <xf numFmtId="4" fontId="0" fillId="4" borderId="8" xfId="0" applyNumberFormat="1" applyFont="1" applyFill="1" applyBorder="1" applyAlignment="1">
      <alignment horizontal="center" vertical="center" wrapText="1"/>
    </xf>
    <xf numFmtId="4" fontId="0" fillId="4" borderId="5" xfId="0" applyNumberFormat="1"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 fontId="0" fillId="4" borderId="1" xfId="0" applyNumberFormat="1" applyFont="1" applyFill="1" applyBorder="1" applyAlignment="1">
      <alignment horizontal="center" vertical="center" wrapText="1"/>
    </xf>
    <xf numFmtId="0" fontId="0" fillId="4" borderId="8" xfId="0"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3" fontId="76" fillId="4" borderId="8" xfId="0" applyNumberFormat="1" applyFont="1" applyFill="1" applyBorder="1" applyAlignment="1">
      <alignment horizontal="center" vertical="center"/>
    </xf>
    <xf numFmtId="3" fontId="76" fillId="4" borderId="5" xfId="0" applyNumberFormat="1" applyFont="1" applyFill="1" applyBorder="1" applyAlignment="1">
      <alignment horizontal="center" vertical="center"/>
    </xf>
    <xf numFmtId="3" fontId="76" fillId="0" borderId="2" xfId="0" applyNumberFormat="1" applyFont="1" applyBorder="1" applyAlignment="1">
      <alignment horizontal="center" vertical="center"/>
    </xf>
    <xf numFmtId="3" fontId="76" fillId="0" borderId="5" xfId="0" applyNumberFormat="1" applyFont="1" applyBorder="1" applyAlignment="1">
      <alignment horizontal="center" vertical="center"/>
    </xf>
    <xf numFmtId="0" fontId="0" fillId="0" borderId="1" xfId="0" applyBorder="1" applyAlignment="1">
      <alignment horizontal="center" vertical="center"/>
    </xf>
    <xf numFmtId="49" fontId="4" fillId="4" borderId="2" xfId="0" applyNumberFormat="1"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49" fontId="4" fillId="4" borderId="5" xfId="0" applyNumberFormat="1" applyFont="1" applyFill="1" applyBorder="1" applyAlignment="1">
      <alignment horizontal="center" vertical="center" wrapText="1"/>
    </xf>
    <xf numFmtId="3" fontId="76" fillId="0" borderId="8" xfId="0" applyNumberFormat="1" applyFont="1" applyBorder="1" applyAlignment="1">
      <alignment horizontal="center" vertical="center"/>
    </xf>
    <xf numFmtId="4" fontId="0" fillId="0" borderId="2" xfId="0" applyNumberFormat="1" applyFont="1" applyBorder="1" applyAlignment="1">
      <alignment horizontal="center" vertical="center" wrapText="1"/>
    </xf>
    <xf numFmtId="4" fontId="0" fillId="0" borderId="8" xfId="0" applyNumberFormat="1" applyFont="1" applyBorder="1" applyAlignment="1">
      <alignment horizontal="center" vertical="center" wrapText="1"/>
    </xf>
    <xf numFmtId="4" fontId="0" fillId="0" borderId="5" xfId="0" applyNumberFormat="1" applyFont="1" applyBorder="1" applyAlignment="1">
      <alignment horizontal="center" vertical="center" wrapText="1"/>
    </xf>
    <xf numFmtId="0" fontId="0" fillId="0" borderId="1" xfId="0"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 fontId="14" fillId="4" borderId="2" xfId="0" applyNumberFormat="1" applyFont="1" applyFill="1" applyBorder="1" applyAlignment="1">
      <alignment horizontal="center" vertical="center"/>
    </xf>
    <xf numFmtId="4" fontId="14" fillId="4" borderId="8" xfId="0" applyNumberFormat="1" applyFont="1" applyFill="1" applyBorder="1" applyAlignment="1">
      <alignment horizontal="center" vertical="center"/>
    </xf>
    <xf numFmtId="4" fontId="14" fillId="4" borderId="5"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wrapText="1"/>
    </xf>
    <xf numFmtId="3" fontId="76" fillId="0" borderId="1" xfId="0" applyNumberFormat="1" applyFont="1" applyBorder="1" applyAlignment="1">
      <alignment horizontal="center" vertical="center"/>
    </xf>
    <xf numFmtId="49" fontId="4" fillId="0" borderId="2" xfId="0" applyNumberFormat="1" applyFont="1" applyBorder="1" applyAlignment="1">
      <alignment horizontal="center" vertical="center" wrapText="1"/>
    </xf>
    <xf numFmtId="49" fontId="57" fillId="4" borderId="0" xfId="0" applyNumberFormat="1" applyFont="1" applyFill="1" applyBorder="1" applyAlignment="1">
      <alignment horizontal="center" vertical="center"/>
    </xf>
    <xf numFmtId="3" fontId="46" fillId="0" borderId="11" xfId="0" applyNumberFormat="1" applyFont="1" applyBorder="1" applyAlignment="1">
      <alignment horizontal="center"/>
    </xf>
    <xf numFmtId="3" fontId="52" fillId="5" borderId="2" xfId="0" applyNumberFormat="1" applyFont="1" applyFill="1" applyBorder="1" applyAlignment="1">
      <alignment horizontal="center" vertical="center" wrapText="1"/>
    </xf>
    <xf numFmtId="3" fontId="52" fillId="5" borderId="5" xfId="0" applyNumberFormat="1" applyFont="1" applyFill="1" applyBorder="1" applyAlignment="1">
      <alignment horizontal="center" vertical="center" wrapText="1"/>
    </xf>
    <xf numFmtId="3" fontId="52" fillId="5" borderId="4" xfId="0" applyNumberFormat="1" applyFont="1" applyFill="1" applyBorder="1" applyAlignment="1">
      <alignment horizontal="center" vertical="center"/>
    </xf>
    <xf numFmtId="3" fontId="52" fillId="5" borderId="6" xfId="0" applyNumberFormat="1" applyFont="1" applyFill="1" applyBorder="1" applyAlignment="1">
      <alignment horizontal="center" vertical="center"/>
    </xf>
    <xf numFmtId="3" fontId="52" fillId="5" borderId="3" xfId="0" applyNumberFormat="1" applyFont="1" applyFill="1" applyBorder="1" applyAlignment="1">
      <alignment horizontal="center" vertical="center"/>
    </xf>
    <xf numFmtId="4" fontId="60" fillId="4" borderId="2" xfId="0" applyNumberFormat="1" applyFont="1" applyFill="1" applyBorder="1" applyAlignment="1">
      <alignment horizontal="center" vertical="center" wrapText="1"/>
    </xf>
    <xf numFmtId="4" fontId="60" fillId="4" borderId="8" xfId="0" applyNumberFormat="1" applyFont="1" applyFill="1" applyBorder="1" applyAlignment="1">
      <alignment horizontal="center" vertical="center" wrapText="1"/>
    </xf>
    <xf numFmtId="4" fontId="60" fillId="4" borderId="5" xfId="0" applyNumberFormat="1" applyFont="1" applyFill="1" applyBorder="1" applyAlignment="1">
      <alignment horizontal="center" vertical="center" wrapText="1"/>
    </xf>
    <xf numFmtId="0" fontId="1" fillId="5" borderId="1" xfId="0" applyFont="1" applyFill="1" applyBorder="1" applyAlignment="1">
      <alignment horizontal="center" vertical="center"/>
    </xf>
    <xf numFmtId="49" fontId="51" fillId="5" borderId="4" xfId="0" applyNumberFormat="1" applyFont="1" applyFill="1" applyBorder="1" applyAlignment="1">
      <alignment horizontal="center" vertical="center" wrapText="1"/>
    </xf>
    <xf numFmtId="49" fontId="54" fillId="5" borderId="3" xfId="0" applyNumberFormat="1"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5" xfId="0" applyFont="1" applyFill="1" applyBorder="1" applyAlignment="1">
      <alignment horizontal="center" vertical="center" wrapText="1"/>
    </xf>
    <xf numFmtId="3" fontId="70" fillId="5" borderId="2" xfId="0" applyNumberFormat="1" applyFont="1" applyFill="1" applyBorder="1" applyAlignment="1">
      <alignment horizontal="center" vertical="center" wrapText="1"/>
    </xf>
    <xf numFmtId="3" fontId="70" fillId="5" borderId="5"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3" fontId="52" fillId="5" borderId="1" xfId="0" applyNumberFormat="1" applyFont="1" applyFill="1" applyBorder="1" applyAlignment="1">
      <alignment horizontal="center" vertical="center" wrapText="1"/>
    </xf>
    <xf numFmtId="3" fontId="76" fillId="4" borderId="1" xfId="0" applyNumberFormat="1" applyFont="1" applyFill="1" applyBorder="1" applyAlignment="1">
      <alignment horizontal="center" vertical="center"/>
    </xf>
    <xf numFmtId="49" fontId="70" fillId="5" borderId="2" xfId="0" applyNumberFormat="1" applyFont="1" applyFill="1" applyBorder="1" applyAlignment="1">
      <alignment horizontal="center" vertical="center" wrapText="1"/>
    </xf>
    <xf numFmtId="49" fontId="70" fillId="5" borderId="5" xfId="0" applyNumberFormat="1" applyFont="1" applyFill="1" applyBorder="1" applyAlignment="1">
      <alignment horizontal="center" vertical="center" wrapText="1"/>
    </xf>
    <xf numFmtId="49" fontId="71" fillId="4" borderId="2" xfId="0" applyNumberFormat="1" applyFont="1" applyFill="1" applyBorder="1" applyAlignment="1">
      <alignment horizontal="center" vertical="center" wrapText="1"/>
    </xf>
    <xf numFmtId="49" fontId="60" fillId="4" borderId="5" xfId="0" applyNumberFormat="1" applyFont="1" applyFill="1" applyBorder="1" applyAlignment="1">
      <alignment horizontal="center" vertical="center" wrapText="1"/>
    </xf>
    <xf numFmtId="49" fontId="60" fillId="4" borderId="8" xfId="0" applyNumberFormat="1" applyFont="1" applyFill="1" applyBorder="1" applyAlignment="1">
      <alignment horizontal="center" vertical="center" wrapText="1"/>
    </xf>
    <xf numFmtId="3" fontId="81" fillId="0" borderId="1" xfId="0" applyNumberFormat="1" applyFont="1" applyBorder="1" applyAlignment="1">
      <alignment horizontal="center" vertical="center"/>
    </xf>
    <xf numFmtId="3" fontId="76" fillId="0" borderId="2" xfId="0" applyNumberFormat="1" applyFont="1" applyFill="1" applyBorder="1" applyAlignment="1">
      <alignment horizontal="center" vertical="center"/>
    </xf>
    <xf numFmtId="3" fontId="76" fillId="0" borderId="8" xfId="0" applyNumberFormat="1" applyFont="1" applyFill="1" applyBorder="1" applyAlignment="1">
      <alignment horizontal="center" vertical="center"/>
    </xf>
    <xf numFmtId="3" fontId="76" fillId="0" borderId="5" xfId="0" applyNumberFormat="1" applyFont="1" applyFill="1" applyBorder="1" applyAlignment="1">
      <alignment horizontal="center" vertical="center"/>
    </xf>
    <xf numFmtId="49" fontId="19" fillId="0" borderId="2"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3" fontId="9" fillId="5" borderId="1" xfId="0" applyNumberFormat="1" applyFont="1" applyFill="1" applyBorder="1" applyAlignment="1">
      <alignment horizontal="center" vertical="center"/>
    </xf>
    <xf numFmtId="4" fontId="0" fillId="0" borderId="2" xfId="0" applyNumberFormat="1" applyBorder="1" applyAlignment="1">
      <alignment horizontal="center" vertical="center" wrapText="1"/>
    </xf>
    <xf numFmtId="4" fontId="0" fillId="0" borderId="5" xfId="0" applyNumberFormat="1" applyBorder="1" applyAlignment="1">
      <alignment horizontal="center" vertical="center" wrapText="1"/>
    </xf>
    <xf numFmtId="4" fontId="0" fillId="7" borderId="2" xfId="0" applyNumberFormat="1" applyFill="1" applyBorder="1" applyAlignment="1">
      <alignment horizontal="center" vertical="center" wrapText="1"/>
    </xf>
    <xf numFmtId="3" fontId="0" fillId="0" borderId="8" xfId="0" applyNumberFormat="1" applyBorder="1" applyAlignment="1">
      <alignment horizontal="center" vertical="center"/>
    </xf>
    <xf numFmtId="4" fontId="0" fillId="0" borderId="8" xfId="0" applyNumberFormat="1" applyBorder="1" applyAlignment="1">
      <alignment horizontal="center" vertical="center" wrapText="1"/>
    </xf>
    <xf numFmtId="3" fontId="0" fillId="0" borderId="0" xfId="0" applyNumberFormat="1" applyBorder="1" applyAlignment="1">
      <alignment horizontal="center" vertical="center"/>
    </xf>
    <xf numFmtId="1" fontId="0" fillId="4" borderId="0" xfId="0" applyNumberFormat="1" applyFill="1" applyBorder="1" applyAlignment="1">
      <alignment horizontal="center" vertical="center"/>
    </xf>
    <xf numFmtId="0" fontId="93" fillId="4" borderId="0" xfId="0" applyFont="1" applyFill="1" applyAlignment="1">
      <alignment horizontal="left" vertical="center"/>
    </xf>
  </cellXfs>
  <cellStyles count="11">
    <cellStyle name="Вывод" xfId="3" builtinId="21"/>
    <cellStyle name="Гиперссылка 2" xfId="7"/>
    <cellStyle name="Нейтральный" xfId="2" builtinId="28"/>
    <cellStyle name="Обычный" xfId="0" builtinId="0"/>
    <cellStyle name="Финансовый" xfId="5" builtinId="3"/>
    <cellStyle name="Финансовый 2" xfId="1"/>
    <cellStyle name="Финансовый 3" xfId="6"/>
    <cellStyle name="Финансовый 3 2" xfId="10"/>
    <cellStyle name="Финансовый 4" xfId="9"/>
    <cellStyle name="Финансовый 5" xfId="8"/>
    <cellStyle name="Хороший" xfId="4" builtinId="26"/>
  </cellStyles>
  <dxfs count="0"/>
  <tableStyles count="0" defaultTableStyle="TableStyleMedium9" defaultPivotStyle="PivotStyleLight16"/>
  <colors>
    <mruColors>
      <color rgb="FF1BDF40"/>
      <color rgb="FF33CC33"/>
      <color rgb="FFCC00FF"/>
      <color rgb="FF80C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69"/>
  <sheetViews>
    <sheetView tabSelected="1" topLeftCell="A2631" zoomScale="90" zoomScaleNormal="90" zoomScaleSheetLayoutView="85" workbookViewId="0">
      <selection activeCell="M2644" sqref="M2644"/>
    </sheetView>
  </sheetViews>
  <sheetFormatPr defaultRowHeight="15"/>
  <cols>
    <col min="1" max="1" width="7.140625" style="1" customWidth="1"/>
    <col min="2" max="2" width="47.28515625" style="135" customWidth="1"/>
    <col min="3" max="3" width="21" customWidth="1"/>
    <col min="4" max="4" width="14.85546875" customWidth="1"/>
    <col min="5" max="5" width="26.140625" customWidth="1"/>
    <col min="6" max="6" width="17.85546875" style="519" customWidth="1"/>
    <col min="7" max="7" width="9.28515625" style="534" customWidth="1"/>
    <col min="8" max="8" width="21.7109375" style="26" customWidth="1"/>
    <col min="9" max="9" width="21.5703125" customWidth="1"/>
    <col min="10" max="10" width="23.28515625" customWidth="1"/>
    <col min="11" max="11" width="15.28515625" customWidth="1"/>
    <col min="12" max="12" width="21" customWidth="1"/>
    <col min="13" max="13" width="23.42578125" customWidth="1"/>
    <col min="14" max="14" width="10.7109375" style="725" customWidth="1"/>
    <col min="15" max="15" width="18.140625" style="84" customWidth="1"/>
    <col min="16" max="16" width="13.140625" style="84" customWidth="1"/>
    <col min="17" max="17" width="20.7109375" style="84" customWidth="1"/>
    <col min="18" max="18" width="5.5703125" style="84" customWidth="1"/>
    <col min="19" max="19" width="6.5703125" style="84" customWidth="1"/>
    <col min="20" max="20" width="5.28515625" style="84" customWidth="1"/>
    <col min="21" max="21" width="6.5703125" style="84" customWidth="1"/>
    <col min="22" max="22" width="71.140625" style="84" customWidth="1"/>
  </cols>
  <sheetData>
    <row r="1" spans="1:21" ht="25.5" customHeight="1">
      <c r="A1" s="53"/>
      <c r="B1" s="276"/>
      <c r="C1" s="78"/>
      <c r="D1" s="1089" t="s">
        <v>2937</v>
      </c>
      <c r="E1" s="1089"/>
      <c r="F1" s="1089"/>
      <c r="G1" s="1089"/>
      <c r="H1" s="1089"/>
      <c r="I1" s="1089"/>
      <c r="J1" s="1089"/>
      <c r="K1" s="79"/>
      <c r="L1" s="80"/>
      <c r="M1" s="81"/>
      <c r="N1" s="725" t="s">
        <v>2786</v>
      </c>
    </row>
    <row r="2" spans="1:21" ht="26.25" customHeight="1">
      <c r="A2" s="80"/>
      <c r="B2" s="277"/>
      <c r="C2" s="1090" t="s">
        <v>2938</v>
      </c>
      <c r="D2" s="1090"/>
      <c r="E2" s="1090"/>
      <c r="F2" s="1090"/>
      <c r="G2" s="1090"/>
      <c r="H2" s="1090"/>
      <c r="I2" s="1090"/>
      <c r="J2" s="1090"/>
      <c r="K2" s="224"/>
      <c r="L2" s="80"/>
      <c r="M2" s="82"/>
    </row>
    <row r="3" spans="1:21" ht="38.25" customHeight="1">
      <c r="A3" s="1099" t="s">
        <v>0</v>
      </c>
      <c r="B3" s="1102" t="s">
        <v>2916</v>
      </c>
      <c r="C3" s="1091" t="s">
        <v>1</v>
      </c>
      <c r="D3" s="1100" t="s">
        <v>2915</v>
      </c>
      <c r="E3" s="1101"/>
      <c r="F3" s="1104" t="s">
        <v>2917</v>
      </c>
      <c r="G3" s="1112" t="s">
        <v>6281</v>
      </c>
      <c r="H3" s="1091" t="s">
        <v>2918</v>
      </c>
      <c r="I3" s="1091" t="s">
        <v>2919</v>
      </c>
      <c r="J3" s="1093" t="s">
        <v>2</v>
      </c>
      <c r="K3" s="1094"/>
      <c r="L3" s="1095"/>
      <c r="M3" s="1110" t="s">
        <v>2922</v>
      </c>
      <c r="N3" s="726"/>
      <c r="O3" s="129"/>
      <c r="P3" s="129"/>
      <c r="Q3" s="129"/>
      <c r="R3" s="129"/>
      <c r="S3" s="129"/>
      <c r="T3" s="129"/>
      <c r="U3" s="129"/>
    </row>
    <row r="4" spans="1:21" ht="56.25">
      <c r="A4" s="1099"/>
      <c r="B4" s="1103"/>
      <c r="C4" s="1092"/>
      <c r="D4" s="226" t="s">
        <v>5977</v>
      </c>
      <c r="E4" s="269" t="s">
        <v>3826</v>
      </c>
      <c r="F4" s="1105"/>
      <c r="G4" s="1113"/>
      <c r="H4" s="1092"/>
      <c r="I4" s="1092"/>
      <c r="J4" s="228" t="s">
        <v>3</v>
      </c>
      <c r="K4" s="227" t="s">
        <v>2920</v>
      </c>
      <c r="L4" s="229" t="s">
        <v>2921</v>
      </c>
      <c r="M4" s="1110"/>
      <c r="N4" s="726"/>
      <c r="O4" s="129"/>
      <c r="P4" s="129"/>
      <c r="Q4" s="129"/>
      <c r="R4" s="129"/>
      <c r="S4" s="129"/>
      <c r="T4" s="129"/>
      <c r="U4" s="129"/>
    </row>
    <row r="5" spans="1:21" ht="45">
      <c r="A5" s="222">
        <v>1</v>
      </c>
      <c r="B5" s="5" t="s">
        <v>2923</v>
      </c>
      <c r="C5" s="230" t="s">
        <v>7930</v>
      </c>
      <c r="D5" s="620">
        <v>7892</v>
      </c>
      <c r="E5" s="7" t="s">
        <v>2758</v>
      </c>
      <c r="F5" s="912">
        <v>22513192.719999999</v>
      </c>
      <c r="G5" s="528">
        <v>1</v>
      </c>
      <c r="H5" s="231" t="s">
        <v>3549</v>
      </c>
      <c r="I5" s="232"/>
      <c r="J5" s="951"/>
      <c r="K5" s="898"/>
      <c r="L5" s="898"/>
      <c r="M5" s="70"/>
      <c r="N5" s="726">
        <v>1</v>
      </c>
      <c r="O5" s="129"/>
      <c r="P5" s="129"/>
      <c r="Q5" s="129"/>
      <c r="R5" s="129"/>
      <c r="S5" s="129"/>
      <c r="T5" s="129"/>
      <c r="U5" s="129"/>
    </row>
    <row r="6" spans="1:21" ht="30">
      <c r="A6" s="222">
        <v>2</v>
      </c>
      <c r="B6" s="4" t="s">
        <v>2924</v>
      </c>
      <c r="C6" s="8" t="s">
        <v>4</v>
      </c>
      <c r="D6" s="630">
        <v>1883</v>
      </c>
      <c r="E6" s="223" t="s">
        <v>2975</v>
      </c>
      <c r="F6" s="957">
        <v>8034290.25</v>
      </c>
      <c r="G6" s="529">
        <v>1</v>
      </c>
      <c r="H6" s="233" t="s">
        <v>3550</v>
      </c>
      <c r="I6" s="232"/>
      <c r="J6" s="232"/>
      <c r="K6" s="232"/>
      <c r="L6" s="232"/>
      <c r="M6" s="70"/>
      <c r="N6" s="726">
        <f t="shared" ref="N6:N68" si="0">N5+1</f>
        <v>2</v>
      </c>
      <c r="O6" s="129"/>
      <c r="P6" s="129"/>
      <c r="Q6" s="129"/>
      <c r="R6" s="129"/>
      <c r="S6" s="129"/>
      <c r="T6" s="129"/>
      <c r="U6" s="129"/>
    </row>
    <row r="7" spans="1:21" ht="45">
      <c r="A7" s="222">
        <v>3</v>
      </c>
      <c r="B7" s="4" t="s">
        <v>2925</v>
      </c>
      <c r="C7" s="8" t="s">
        <v>5</v>
      </c>
      <c r="D7" s="621">
        <v>18744</v>
      </c>
      <c r="E7" s="7" t="s">
        <v>6</v>
      </c>
      <c r="F7" s="912">
        <v>15352809.93</v>
      </c>
      <c r="G7" s="529">
        <v>1</v>
      </c>
      <c r="H7" s="233" t="s">
        <v>2928</v>
      </c>
      <c r="I7" s="232"/>
      <c r="J7" s="88" t="s">
        <v>7</v>
      </c>
      <c r="K7" s="90" t="s">
        <v>10154</v>
      </c>
      <c r="L7" s="90" t="s">
        <v>8</v>
      </c>
      <c r="M7" s="70"/>
      <c r="N7" s="726">
        <f t="shared" si="0"/>
        <v>3</v>
      </c>
      <c r="O7" s="129"/>
      <c r="P7" s="129"/>
      <c r="Q7" s="129"/>
      <c r="R7" s="129"/>
      <c r="S7" s="129"/>
      <c r="T7" s="129"/>
      <c r="U7" s="129"/>
    </row>
    <row r="8" spans="1:21" ht="45">
      <c r="A8" s="222">
        <v>4</v>
      </c>
      <c r="B8" s="4" t="s">
        <v>2926</v>
      </c>
      <c r="C8" s="997" t="s">
        <v>9</v>
      </c>
      <c r="D8" s="620">
        <v>364</v>
      </c>
      <c r="E8" s="7" t="s">
        <v>10</v>
      </c>
      <c r="F8" s="912">
        <v>2845766.56</v>
      </c>
      <c r="G8" s="529">
        <v>1</v>
      </c>
      <c r="H8" s="233" t="s">
        <v>2929</v>
      </c>
      <c r="I8" s="232"/>
      <c r="J8" s="999" t="s">
        <v>7931</v>
      </c>
      <c r="K8" s="999" t="s">
        <v>7932</v>
      </c>
      <c r="L8" s="1000" t="s">
        <v>7933</v>
      </c>
      <c r="M8" s="610" t="s">
        <v>7934</v>
      </c>
      <c r="N8" s="726">
        <f t="shared" si="0"/>
        <v>4</v>
      </c>
      <c r="O8" s="129"/>
      <c r="P8" s="129"/>
      <c r="Q8" s="129"/>
      <c r="R8" s="129"/>
      <c r="S8" s="129"/>
      <c r="T8" s="129"/>
      <c r="U8" s="129"/>
    </row>
    <row r="9" spans="1:21" ht="60">
      <c r="A9" s="222">
        <v>5</v>
      </c>
      <c r="B9" s="4" t="s">
        <v>2927</v>
      </c>
      <c r="C9" s="8" t="s">
        <v>11</v>
      </c>
      <c r="D9" s="620">
        <v>3032</v>
      </c>
      <c r="E9" s="3" t="s">
        <v>12</v>
      </c>
      <c r="F9" s="912">
        <v>10371744.32</v>
      </c>
      <c r="G9" s="529">
        <v>1</v>
      </c>
      <c r="H9" s="709" t="s">
        <v>5914</v>
      </c>
      <c r="I9" s="232"/>
      <c r="J9" s="264"/>
      <c r="K9" s="264"/>
      <c r="L9" s="87"/>
      <c r="M9" s="70"/>
      <c r="N9" s="726">
        <f t="shared" si="0"/>
        <v>5</v>
      </c>
      <c r="O9" s="129"/>
      <c r="P9" s="129"/>
      <c r="Q9" s="129"/>
      <c r="R9" s="129"/>
      <c r="S9" s="129"/>
      <c r="T9" s="129"/>
      <c r="U9" s="129"/>
    </row>
    <row r="10" spans="1:21" ht="30">
      <c r="A10" s="222">
        <v>6</v>
      </c>
      <c r="B10" s="290" t="s">
        <v>2930</v>
      </c>
      <c r="C10" s="8" t="s">
        <v>13</v>
      </c>
      <c r="D10" s="620">
        <v>2183</v>
      </c>
      <c r="E10" s="7" t="s">
        <v>14</v>
      </c>
      <c r="F10" s="912">
        <v>9179907.9399999995</v>
      </c>
      <c r="G10" s="529">
        <v>1</v>
      </c>
      <c r="H10" s="709" t="s">
        <v>5913</v>
      </c>
      <c r="I10" s="232"/>
      <c r="J10" s="264"/>
      <c r="K10" s="264"/>
      <c r="L10" s="87"/>
      <c r="M10" s="70"/>
      <c r="N10" s="726">
        <f t="shared" si="0"/>
        <v>6</v>
      </c>
      <c r="O10" s="129"/>
      <c r="P10" s="129"/>
      <c r="Q10" s="129"/>
      <c r="R10" s="129"/>
      <c r="S10" s="129"/>
      <c r="T10" s="129"/>
      <c r="U10" s="129"/>
    </row>
    <row r="11" spans="1:21" ht="30">
      <c r="A11" s="222">
        <v>7</v>
      </c>
      <c r="B11" s="290" t="s">
        <v>2931</v>
      </c>
      <c r="C11" s="8" t="s">
        <v>15</v>
      </c>
      <c r="D11" s="620">
        <v>498</v>
      </c>
      <c r="E11" s="7" t="s">
        <v>14</v>
      </c>
      <c r="F11" s="912">
        <v>4773887.76</v>
      </c>
      <c r="G11" s="529">
        <v>1</v>
      </c>
      <c r="H11" s="709" t="s">
        <v>5912</v>
      </c>
      <c r="I11" s="232"/>
      <c r="J11" s="264"/>
      <c r="K11" s="264"/>
      <c r="L11" s="87"/>
      <c r="M11" s="70"/>
      <c r="N11" s="726">
        <f t="shared" si="0"/>
        <v>7</v>
      </c>
      <c r="O11" s="129"/>
      <c r="P11" s="129"/>
      <c r="Q11" s="129"/>
      <c r="R11" s="129"/>
      <c r="S11" s="129"/>
      <c r="T11" s="129"/>
      <c r="U11" s="129"/>
    </row>
    <row r="12" spans="1:21" ht="30">
      <c r="A12" s="222">
        <v>8</v>
      </c>
      <c r="B12" s="290" t="s">
        <v>2932</v>
      </c>
      <c r="C12" s="8" t="s">
        <v>16</v>
      </c>
      <c r="D12" s="620">
        <v>5494</v>
      </c>
      <c r="E12" s="7" t="s">
        <v>14</v>
      </c>
      <c r="F12" s="912">
        <v>6974358.2999999998</v>
      </c>
      <c r="G12" s="529">
        <v>1</v>
      </c>
      <c r="H12" s="709" t="s">
        <v>5911</v>
      </c>
      <c r="I12" s="232"/>
      <c r="J12" s="264"/>
      <c r="K12" s="264"/>
      <c r="L12" s="87"/>
      <c r="M12" s="70"/>
      <c r="N12" s="726">
        <f t="shared" si="0"/>
        <v>8</v>
      </c>
      <c r="O12" s="129"/>
      <c r="P12" s="129"/>
      <c r="Q12" s="129"/>
      <c r="R12" s="129"/>
      <c r="S12" s="129"/>
      <c r="T12" s="129"/>
      <c r="U12" s="129"/>
    </row>
    <row r="13" spans="1:21" ht="45">
      <c r="A13" s="222">
        <v>9</v>
      </c>
      <c r="B13" s="290" t="s">
        <v>2933</v>
      </c>
      <c r="C13" s="8" t="s">
        <v>17</v>
      </c>
      <c r="D13" s="620">
        <v>6368</v>
      </c>
      <c r="E13" s="7" t="s">
        <v>5243</v>
      </c>
      <c r="F13" s="912">
        <v>5581391.2699999996</v>
      </c>
      <c r="G13" s="529">
        <v>1</v>
      </c>
      <c r="H13" s="709" t="s">
        <v>5910</v>
      </c>
      <c r="I13" s="232"/>
      <c r="J13" s="88" t="s">
        <v>18</v>
      </c>
      <c r="K13" s="89" t="s">
        <v>5644</v>
      </c>
      <c r="L13" s="90" t="s">
        <v>19</v>
      </c>
      <c r="M13" s="70"/>
      <c r="N13" s="726">
        <f t="shared" si="0"/>
        <v>9</v>
      </c>
      <c r="O13" s="129"/>
      <c r="P13" s="129"/>
      <c r="Q13" s="129"/>
      <c r="R13" s="129"/>
      <c r="S13" s="129"/>
      <c r="T13" s="129"/>
      <c r="U13" s="129"/>
    </row>
    <row r="14" spans="1:21" ht="45">
      <c r="A14" s="222">
        <v>10</v>
      </c>
      <c r="B14" s="290" t="s">
        <v>2934</v>
      </c>
      <c r="C14" s="8" t="s">
        <v>20</v>
      </c>
      <c r="D14" s="621">
        <v>26792</v>
      </c>
      <c r="E14" s="7" t="s">
        <v>5244</v>
      </c>
      <c r="F14" s="912">
        <v>21870468.27</v>
      </c>
      <c r="G14" s="529">
        <v>1</v>
      </c>
      <c r="H14" s="709" t="s">
        <v>5909</v>
      </c>
      <c r="I14" s="232"/>
      <c r="J14" s="88" t="s">
        <v>21</v>
      </c>
      <c r="K14" s="87" t="s">
        <v>22</v>
      </c>
      <c r="L14" s="90" t="s">
        <v>23</v>
      </c>
      <c r="M14" s="70"/>
      <c r="N14" s="726">
        <f t="shared" si="0"/>
        <v>10</v>
      </c>
      <c r="O14" s="129"/>
      <c r="P14" s="129"/>
      <c r="Q14" s="129"/>
      <c r="R14" s="129"/>
      <c r="S14" s="129"/>
      <c r="T14" s="129"/>
      <c r="U14" s="129"/>
    </row>
    <row r="15" spans="1:21" ht="45">
      <c r="A15" s="222">
        <v>11</v>
      </c>
      <c r="B15" s="290" t="s">
        <v>2935</v>
      </c>
      <c r="C15" s="3" t="s">
        <v>24</v>
      </c>
      <c r="D15" s="620">
        <f>13833-2042</f>
        <v>11791</v>
      </c>
      <c r="E15" s="7" t="s">
        <v>25</v>
      </c>
      <c r="F15" s="912">
        <v>9646234.6699999999</v>
      </c>
      <c r="G15" s="529">
        <v>1</v>
      </c>
      <c r="H15" s="4" t="s">
        <v>10187</v>
      </c>
      <c r="I15" s="232"/>
      <c r="J15" s="449" t="s">
        <v>7989</v>
      </c>
      <c r="K15" s="450" t="s">
        <v>7990</v>
      </c>
      <c r="L15" s="450" t="s">
        <v>7991</v>
      </c>
      <c r="M15" s="610" t="s">
        <v>7992</v>
      </c>
      <c r="N15" s="726">
        <f t="shared" si="0"/>
        <v>11</v>
      </c>
      <c r="O15" s="129"/>
      <c r="P15" s="129"/>
      <c r="Q15" s="129"/>
      <c r="R15" s="129"/>
      <c r="S15" s="129"/>
      <c r="T15" s="129"/>
      <c r="U15" s="129"/>
    </row>
    <row r="16" spans="1:21" ht="45">
      <c r="A16" s="222">
        <v>12</v>
      </c>
      <c r="B16" s="290" t="s">
        <v>2936</v>
      </c>
      <c r="C16" s="5" t="s">
        <v>26</v>
      </c>
      <c r="D16" s="620">
        <v>9529</v>
      </c>
      <c r="E16" s="7" t="s">
        <v>27</v>
      </c>
      <c r="F16" s="957">
        <v>8085580.0800000001</v>
      </c>
      <c r="G16" s="529">
        <v>1</v>
      </c>
      <c r="H16" s="4" t="s">
        <v>10188</v>
      </c>
      <c r="I16" s="232"/>
      <c r="J16" s="88" t="s">
        <v>28</v>
      </c>
      <c r="K16" s="90" t="s">
        <v>29</v>
      </c>
      <c r="L16" s="94" t="s">
        <v>30</v>
      </c>
      <c r="M16" s="70"/>
      <c r="N16" s="726">
        <f t="shared" si="0"/>
        <v>12</v>
      </c>
      <c r="O16" s="129"/>
      <c r="P16" s="129"/>
      <c r="Q16" s="129"/>
      <c r="R16" s="129"/>
      <c r="S16" s="129"/>
      <c r="T16" s="129"/>
      <c r="U16" s="129"/>
    </row>
    <row r="17" spans="1:21" ht="50.25" customHeight="1">
      <c r="A17" s="222">
        <v>17</v>
      </c>
      <c r="B17" s="11" t="s">
        <v>2939</v>
      </c>
      <c r="C17" s="3" t="s">
        <v>32</v>
      </c>
      <c r="D17" s="620">
        <v>9928</v>
      </c>
      <c r="E17" s="7" t="s">
        <v>33</v>
      </c>
      <c r="F17" s="912">
        <v>7990412.2999999998</v>
      </c>
      <c r="G17" s="529">
        <v>1</v>
      </c>
      <c r="H17" s="10" t="s">
        <v>5269</v>
      </c>
      <c r="I17" s="232"/>
      <c r="J17" s="88" t="s">
        <v>34</v>
      </c>
      <c r="K17" s="90" t="s">
        <v>35</v>
      </c>
      <c r="L17" s="94" t="s">
        <v>36</v>
      </c>
      <c r="M17" s="70"/>
      <c r="N17" s="726">
        <f t="shared" si="0"/>
        <v>13</v>
      </c>
      <c r="O17" s="129"/>
      <c r="P17" s="129"/>
      <c r="Q17" s="129"/>
      <c r="R17" s="129"/>
      <c r="S17" s="129"/>
      <c r="T17" s="129"/>
      <c r="U17" s="129"/>
    </row>
    <row r="18" spans="1:21" ht="48.75" customHeight="1">
      <c r="A18" s="222">
        <v>18</v>
      </c>
      <c r="B18" s="290" t="s">
        <v>2940</v>
      </c>
      <c r="C18" s="8" t="s">
        <v>37</v>
      </c>
      <c r="D18" s="620">
        <v>7140</v>
      </c>
      <c r="E18" s="7" t="s">
        <v>2524</v>
      </c>
      <c r="F18" s="912">
        <v>6120140.6299999999</v>
      </c>
      <c r="G18" s="529">
        <v>1</v>
      </c>
      <c r="H18" s="709" t="s">
        <v>5908</v>
      </c>
      <c r="I18" s="232"/>
      <c r="J18" s="96" t="s">
        <v>1904</v>
      </c>
      <c r="K18" s="90" t="s">
        <v>38</v>
      </c>
      <c r="L18" s="97" t="s">
        <v>39</v>
      </c>
      <c r="M18" s="70"/>
      <c r="N18" s="726">
        <f t="shared" si="0"/>
        <v>14</v>
      </c>
      <c r="O18" s="129"/>
      <c r="P18" s="129"/>
      <c r="Q18" s="129"/>
      <c r="R18" s="129"/>
      <c r="S18" s="129"/>
      <c r="T18" s="129"/>
      <c r="U18" s="129"/>
    </row>
    <row r="19" spans="1:21" ht="50.25" customHeight="1">
      <c r="A19" s="222">
        <v>19</v>
      </c>
      <c r="B19" s="290" t="s">
        <v>2941</v>
      </c>
      <c r="C19" s="8" t="s">
        <v>40</v>
      </c>
      <c r="D19" s="620">
        <v>5222</v>
      </c>
      <c r="E19" s="7" t="s">
        <v>41</v>
      </c>
      <c r="F19" s="957">
        <v>4525406.8499999996</v>
      </c>
      <c r="G19" s="529">
        <v>1</v>
      </c>
      <c r="H19" s="709" t="s">
        <v>2942</v>
      </c>
      <c r="I19" s="232"/>
      <c r="J19" s="88" t="s">
        <v>42</v>
      </c>
      <c r="K19" s="89" t="s">
        <v>2522</v>
      </c>
      <c r="L19" s="94" t="s">
        <v>43</v>
      </c>
      <c r="M19" s="70"/>
      <c r="N19" s="726">
        <f t="shared" si="0"/>
        <v>15</v>
      </c>
      <c r="O19" s="129"/>
      <c r="P19" s="129"/>
      <c r="Q19" s="129"/>
      <c r="R19" s="129"/>
      <c r="S19" s="129"/>
      <c r="T19" s="129"/>
      <c r="U19" s="129"/>
    </row>
    <row r="20" spans="1:21" ht="42.75" customHeight="1">
      <c r="A20" s="222">
        <v>21</v>
      </c>
      <c r="B20" s="290" t="s">
        <v>2943</v>
      </c>
      <c r="C20" s="8" t="s">
        <v>44</v>
      </c>
      <c r="D20" s="620">
        <v>5678</v>
      </c>
      <c r="E20" s="7" t="s">
        <v>5245</v>
      </c>
      <c r="F20" s="912">
        <v>4904272.6900000004</v>
      </c>
      <c r="G20" s="529">
        <v>1</v>
      </c>
      <c r="H20" s="4" t="s">
        <v>10189</v>
      </c>
      <c r="I20" s="232"/>
      <c r="J20" s="88" t="s">
        <v>45</v>
      </c>
      <c r="K20" s="87" t="s">
        <v>22</v>
      </c>
      <c r="L20" s="90" t="s">
        <v>46</v>
      </c>
      <c r="M20" s="70"/>
      <c r="N20" s="726">
        <f t="shared" si="0"/>
        <v>16</v>
      </c>
      <c r="O20" s="129"/>
      <c r="P20" s="129"/>
      <c r="Q20" s="129"/>
      <c r="R20" s="129"/>
      <c r="S20" s="129"/>
      <c r="T20" s="129"/>
      <c r="U20" s="129"/>
    </row>
    <row r="21" spans="1:21" ht="48" customHeight="1">
      <c r="A21" s="222">
        <v>22</v>
      </c>
      <c r="B21" s="7" t="s">
        <v>2944</v>
      </c>
      <c r="C21" s="3" t="s">
        <v>47</v>
      </c>
      <c r="D21" s="620">
        <f>6557-2696</f>
        <v>3861</v>
      </c>
      <c r="E21" s="7" t="s">
        <v>1972</v>
      </c>
      <c r="F21" s="957">
        <v>13947051.689999999</v>
      </c>
      <c r="G21" s="529">
        <v>1</v>
      </c>
      <c r="H21" s="13" t="s">
        <v>10191</v>
      </c>
      <c r="I21" s="232"/>
      <c r="J21" s="101" t="s">
        <v>2162</v>
      </c>
      <c r="K21" s="89" t="s">
        <v>2523</v>
      </c>
      <c r="L21" s="98" t="s">
        <v>2172</v>
      </c>
      <c r="M21" s="70"/>
      <c r="N21" s="726">
        <f t="shared" si="0"/>
        <v>17</v>
      </c>
      <c r="O21" s="129"/>
      <c r="P21" s="129"/>
      <c r="Q21" s="129"/>
      <c r="R21" s="129"/>
      <c r="S21" s="129"/>
      <c r="T21" s="129"/>
      <c r="U21" s="129"/>
    </row>
    <row r="22" spans="1:21" ht="33" customHeight="1">
      <c r="A22" s="222">
        <v>23</v>
      </c>
      <c r="B22" s="7" t="s">
        <v>2945</v>
      </c>
      <c r="C22" s="3" t="s">
        <v>48</v>
      </c>
      <c r="D22" s="620">
        <v>4678</v>
      </c>
      <c r="E22" s="7" t="s">
        <v>5246</v>
      </c>
      <c r="F22" s="912">
        <v>4292154.04</v>
      </c>
      <c r="G22" s="529">
        <v>1</v>
      </c>
      <c r="H22" s="13" t="s">
        <v>10190</v>
      </c>
      <c r="I22" s="232"/>
      <c r="J22" s="88" t="s">
        <v>49</v>
      </c>
      <c r="K22" s="87" t="s">
        <v>22</v>
      </c>
      <c r="L22" s="97" t="s">
        <v>50</v>
      </c>
      <c r="M22" s="70"/>
      <c r="N22" s="726">
        <f t="shared" si="0"/>
        <v>18</v>
      </c>
      <c r="O22" s="129"/>
      <c r="P22" s="129"/>
      <c r="Q22" s="129"/>
      <c r="R22" s="129"/>
      <c r="S22" s="129"/>
      <c r="T22" s="129"/>
      <c r="U22" s="129"/>
    </row>
    <row r="23" spans="1:21" ht="45" customHeight="1">
      <c r="A23" s="222">
        <v>26</v>
      </c>
      <c r="B23" s="7" t="s">
        <v>2946</v>
      </c>
      <c r="C23" s="3" t="s">
        <v>51</v>
      </c>
      <c r="D23" s="620">
        <v>16907</v>
      </c>
      <c r="E23" s="7" t="s">
        <v>7935</v>
      </c>
      <c r="F23" s="912">
        <v>14189400.34</v>
      </c>
      <c r="G23" s="529">
        <v>1</v>
      </c>
      <c r="H23" s="13" t="s">
        <v>5646</v>
      </c>
      <c r="I23" s="237"/>
      <c r="J23" s="88" t="s">
        <v>52</v>
      </c>
      <c r="K23" s="90" t="s">
        <v>53</v>
      </c>
      <c r="L23" s="94" t="s">
        <v>54</v>
      </c>
      <c r="M23" s="70"/>
      <c r="N23" s="726">
        <f t="shared" si="0"/>
        <v>19</v>
      </c>
      <c r="O23" s="129"/>
      <c r="P23" s="129"/>
      <c r="Q23" s="129"/>
      <c r="R23" s="129"/>
      <c r="S23" s="129"/>
      <c r="T23" s="129"/>
      <c r="U23" s="129"/>
    </row>
    <row r="24" spans="1:21" ht="45" customHeight="1">
      <c r="A24" s="222">
        <v>27</v>
      </c>
      <c r="B24" s="7" t="s">
        <v>2947</v>
      </c>
      <c r="C24" s="3" t="s">
        <v>55</v>
      </c>
      <c r="D24" s="620">
        <v>16344</v>
      </c>
      <c r="E24" s="7" t="s">
        <v>5247</v>
      </c>
      <c r="F24" s="912">
        <v>13732429.84</v>
      </c>
      <c r="G24" s="529">
        <v>1</v>
      </c>
      <c r="H24" s="13" t="s">
        <v>5647</v>
      </c>
      <c r="I24" s="237"/>
      <c r="J24" s="452" t="s">
        <v>6010</v>
      </c>
      <c r="K24" s="90" t="s">
        <v>56</v>
      </c>
      <c r="L24" s="94" t="s">
        <v>57</v>
      </c>
      <c r="M24" s="70"/>
      <c r="N24" s="726">
        <f t="shared" si="0"/>
        <v>20</v>
      </c>
      <c r="O24" s="129"/>
      <c r="P24" s="129"/>
      <c r="Q24" s="129"/>
      <c r="R24" s="129"/>
      <c r="S24" s="129"/>
      <c r="T24" s="129"/>
      <c r="U24" s="129"/>
    </row>
    <row r="25" spans="1:21" ht="52.5" customHeight="1">
      <c r="A25" s="222">
        <v>29</v>
      </c>
      <c r="B25" s="7" t="s">
        <v>2948</v>
      </c>
      <c r="C25" s="3" t="s">
        <v>58</v>
      </c>
      <c r="D25" s="620">
        <v>10911</v>
      </c>
      <c r="E25" s="7" t="s">
        <v>5248</v>
      </c>
      <c r="F25" s="912">
        <v>9214017.4399999995</v>
      </c>
      <c r="G25" s="529">
        <v>1</v>
      </c>
      <c r="H25" s="13" t="s">
        <v>5648</v>
      </c>
      <c r="I25" s="235"/>
      <c r="J25" s="88" t="s">
        <v>59</v>
      </c>
      <c r="K25" s="448" t="s">
        <v>6009</v>
      </c>
      <c r="L25" s="94" t="s">
        <v>60</v>
      </c>
      <c r="M25" s="70"/>
      <c r="N25" s="726">
        <f t="shared" si="0"/>
        <v>21</v>
      </c>
      <c r="O25" s="129"/>
      <c r="P25" s="129"/>
      <c r="Q25" s="129"/>
      <c r="R25" s="129"/>
      <c r="S25" s="129"/>
      <c r="T25" s="129"/>
      <c r="U25" s="129"/>
    </row>
    <row r="26" spans="1:21" ht="45">
      <c r="A26" s="8">
        <v>32</v>
      </c>
      <c r="B26" s="3" t="s">
        <v>2949</v>
      </c>
      <c r="C26" s="3" t="s">
        <v>61</v>
      </c>
      <c r="D26" s="619">
        <v>35000</v>
      </c>
      <c r="E26" s="3" t="s">
        <v>62</v>
      </c>
      <c r="F26" s="912">
        <v>36505000</v>
      </c>
      <c r="G26" s="529">
        <v>1</v>
      </c>
      <c r="H26" s="15" t="s">
        <v>5649</v>
      </c>
      <c r="I26" s="238"/>
      <c r="J26" s="386"/>
      <c r="K26" s="383"/>
      <c r="L26" s="662"/>
      <c r="M26" s="611"/>
      <c r="N26" s="726">
        <f t="shared" si="0"/>
        <v>22</v>
      </c>
      <c r="O26" s="129"/>
      <c r="P26" s="129"/>
      <c r="Q26" s="129"/>
      <c r="R26" s="129"/>
      <c r="S26" s="129"/>
      <c r="T26" s="129"/>
      <c r="U26" s="129"/>
    </row>
    <row r="27" spans="1:21" ht="45">
      <c r="A27" s="222">
        <v>33</v>
      </c>
      <c r="B27" s="7" t="s">
        <v>2949</v>
      </c>
      <c r="C27" s="3" t="s">
        <v>63</v>
      </c>
      <c r="D27" s="620">
        <v>1130000</v>
      </c>
      <c r="E27" s="471" t="s">
        <v>6632</v>
      </c>
      <c r="F27" s="912">
        <v>167556927.77000001</v>
      </c>
      <c r="G27" s="529">
        <v>1</v>
      </c>
      <c r="H27" s="7" t="s">
        <v>5645</v>
      </c>
      <c r="I27" s="238"/>
      <c r="J27" s="449" t="s">
        <v>6633</v>
      </c>
      <c r="K27" s="450" t="s">
        <v>7648</v>
      </c>
      <c r="L27" s="488" t="s">
        <v>7649</v>
      </c>
      <c r="M27" s="610" t="s">
        <v>7650</v>
      </c>
      <c r="N27" s="726">
        <f t="shared" si="0"/>
        <v>23</v>
      </c>
      <c r="O27" s="129"/>
      <c r="P27" s="129"/>
      <c r="Q27" s="129"/>
      <c r="R27" s="129"/>
      <c r="S27" s="129"/>
      <c r="T27" s="129"/>
      <c r="U27" s="129"/>
    </row>
    <row r="28" spans="1:21" ht="45">
      <c r="A28" s="222">
        <v>34</v>
      </c>
      <c r="B28" s="7" t="s">
        <v>2950</v>
      </c>
      <c r="C28" s="3" t="s">
        <v>64</v>
      </c>
      <c r="D28" s="620">
        <v>50000</v>
      </c>
      <c r="E28" s="7" t="s">
        <v>65</v>
      </c>
      <c r="F28" s="912">
        <v>23011500</v>
      </c>
      <c r="G28" s="840">
        <v>1</v>
      </c>
      <c r="H28" s="7" t="s">
        <v>5650</v>
      </c>
      <c r="I28" s="238"/>
      <c r="J28" s="311"/>
      <c r="K28" s="467"/>
      <c r="L28" s="462"/>
      <c r="M28" s="70"/>
      <c r="N28" s="726">
        <f t="shared" si="0"/>
        <v>24</v>
      </c>
      <c r="O28" s="129"/>
      <c r="P28" s="129"/>
      <c r="Q28" s="129"/>
      <c r="R28" s="129"/>
      <c r="S28" s="129"/>
      <c r="T28" s="129"/>
      <c r="U28" s="129"/>
    </row>
    <row r="29" spans="1:21" ht="45">
      <c r="A29" s="222">
        <v>35</v>
      </c>
      <c r="B29" s="7" t="s">
        <v>2951</v>
      </c>
      <c r="C29" s="3" t="s">
        <v>66</v>
      </c>
      <c r="D29" s="620">
        <v>30000</v>
      </c>
      <c r="E29" s="7" t="s">
        <v>67</v>
      </c>
      <c r="F29" s="912">
        <v>16544700</v>
      </c>
      <c r="G29" s="840">
        <v>1</v>
      </c>
      <c r="H29" s="7" t="s">
        <v>5651</v>
      </c>
      <c r="I29" s="238"/>
      <c r="J29" s="311"/>
      <c r="K29" s="467"/>
      <c r="L29" s="462"/>
      <c r="M29" s="70"/>
      <c r="N29" s="726">
        <f t="shared" si="0"/>
        <v>25</v>
      </c>
      <c r="O29" s="129"/>
      <c r="P29" s="129"/>
      <c r="Q29" s="129"/>
      <c r="R29" s="129"/>
      <c r="S29" s="129"/>
      <c r="T29" s="129"/>
      <c r="U29" s="129"/>
    </row>
    <row r="30" spans="1:21" ht="45">
      <c r="A30" s="222">
        <v>37</v>
      </c>
      <c r="B30" s="7" t="s">
        <v>2955</v>
      </c>
      <c r="C30" s="3" t="s">
        <v>68</v>
      </c>
      <c r="D30" s="620">
        <v>13578</v>
      </c>
      <c r="E30" s="7" t="s">
        <v>69</v>
      </c>
      <c r="F30" s="912">
        <v>22734188.52</v>
      </c>
      <c r="G30" s="840">
        <v>1</v>
      </c>
      <c r="H30" s="13" t="s">
        <v>5652</v>
      </c>
      <c r="I30" s="238"/>
      <c r="J30" s="96" t="s">
        <v>2889</v>
      </c>
      <c r="K30" s="89" t="s">
        <v>5212</v>
      </c>
      <c r="L30" s="94" t="s">
        <v>5213</v>
      </c>
      <c r="M30" s="70"/>
      <c r="N30" s="726">
        <f t="shared" si="0"/>
        <v>26</v>
      </c>
      <c r="O30" s="129"/>
      <c r="P30" s="129"/>
      <c r="Q30" s="129"/>
      <c r="R30" s="129"/>
      <c r="S30" s="129"/>
      <c r="T30" s="129"/>
      <c r="U30" s="129"/>
    </row>
    <row r="31" spans="1:21" ht="30">
      <c r="A31" s="222">
        <v>38</v>
      </c>
      <c r="B31" s="7" t="s">
        <v>2956</v>
      </c>
      <c r="C31" s="3" t="s">
        <v>70</v>
      </c>
      <c r="D31" s="620">
        <v>357</v>
      </c>
      <c r="E31" s="7" t="s">
        <v>71</v>
      </c>
      <c r="F31" s="912">
        <v>373582.65</v>
      </c>
      <c r="G31" s="840">
        <v>1</v>
      </c>
      <c r="H31" s="13" t="s">
        <v>5653</v>
      </c>
      <c r="I31" s="238"/>
      <c r="J31" s="311"/>
      <c r="K31" s="467"/>
      <c r="L31" s="462"/>
      <c r="M31" s="70"/>
      <c r="N31" s="726">
        <f t="shared" si="0"/>
        <v>27</v>
      </c>
      <c r="O31" s="129"/>
      <c r="P31" s="129"/>
      <c r="Q31" s="129"/>
      <c r="R31" s="129"/>
      <c r="S31" s="129"/>
      <c r="T31" s="129"/>
      <c r="U31" s="129"/>
    </row>
    <row r="32" spans="1:21" ht="30">
      <c r="A32" s="222">
        <v>41</v>
      </c>
      <c r="B32" s="7" t="s">
        <v>2957</v>
      </c>
      <c r="C32" s="3" t="s">
        <v>72</v>
      </c>
      <c r="D32" s="620">
        <v>1027</v>
      </c>
      <c r="E32" s="7" t="s">
        <v>73</v>
      </c>
      <c r="F32" s="912">
        <v>3244785.96</v>
      </c>
      <c r="G32" s="840">
        <v>1</v>
      </c>
      <c r="H32" s="13" t="s">
        <v>5654</v>
      </c>
      <c r="I32" s="64"/>
      <c r="J32" s="311"/>
      <c r="K32" s="467"/>
      <c r="L32" s="462"/>
      <c r="M32" s="70"/>
      <c r="N32" s="726">
        <f t="shared" si="0"/>
        <v>28</v>
      </c>
      <c r="O32" s="129"/>
      <c r="P32" s="129"/>
      <c r="Q32" s="129"/>
      <c r="R32" s="129"/>
      <c r="S32" s="129"/>
      <c r="T32" s="129"/>
      <c r="U32" s="129"/>
    </row>
    <row r="33" spans="1:21" ht="45">
      <c r="A33" s="222">
        <v>42</v>
      </c>
      <c r="B33" s="7" t="s">
        <v>2958</v>
      </c>
      <c r="C33" s="3" t="s">
        <v>74</v>
      </c>
      <c r="D33" s="620">
        <v>8296</v>
      </c>
      <c r="E33" s="7" t="s">
        <v>2765</v>
      </c>
      <c r="F33" s="912">
        <v>19659280.079999998</v>
      </c>
      <c r="G33" s="840">
        <v>1</v>
      </c>
      <c r="H33" s="13" t="s">
        <v>5655</v>
      </c>
      <c r="I33" s="64"/>
      <c r="J33" s="88" t="s">
        <v>75</v>
      </c>
      <c r="K33" s="87" t="s">
        <v>22</v>
      </c>
      <c r="L33" s="90" t="s">
        <v>76</v>
      </c>
      <c r="M33" s="70"/>
      <c r="N33" s="726">
        <f t="shared" si="0"/>
        <v>29</v>
      </c>
      <c r="O33" s="129"/>
      <c r="P33" s="129"/>
      <c r="Q33" s="129"/>
      <c r="R33" s="129"/>
      <c r="S33" s="129"/>
      <c r="T33" s="129"/>
      <c r="U33" s="129"/>
    </row>
    <row r="34" spans="1:21" ht="30">
      <c r="A34" s="222">
        <v>45</v>
      </c>
      <c r="B34" s="7" t="s">
        <v>2959</v>
      </c>
      <c r="C34" s="3" t="s">
        <v>77</v>
      </c>
      <c r="D34" s="620">
        <v>484</v>
      </c>
      <c r="E34" s="7" t="s">
        <v>78</v>
      </c>
      <c r="F34" s="912">
        <v>3550202.92</v>
      </c>
      <c r="G34" s="840">
        <v>1</v>
      </c>
      <c r="H34" s="13" t="s">
        <v>5344</v>
      </c>
      <c r="I34" s="64"/>
      <c r="J34" s="311"/>
      <c r="K34" s="467"/>
      <c r="L34" s="462"/>
      <c r="M34" s="70"/>
      <c r="N34" s="726">
        <f t="shared" si="0"/>
        <v>30</v>
      </c>
      <c r="O34" s="129"/>
      <c r="P34" s="129"/>
      <c r="Q34" s="129"/>
      <c r="R34" s="129"/>
      <c r="S34" s="129"/>
      <c r="T34" s="129"/>
      <c r="U34" s="129"/>
    </row>
    <row r="35" spans="1:21" ht="45">
      <c r="A35" s="222">
        <v>46</v>
      </c>
      <c r="B35" s="7" t="s">
        <v>5232</v>
      </c>
      <c r="C35" s="3" t="s">
        <v>79</v>
      </c>
      <c r="D35" s="620">
        <v>198057</v>
      </c>
      <c r="E35" s="7" t="s">
        <v>80</v>
      </c>
      <c r="F35" s="912">
        <v>996904064.94000006</v>
      </c>
      <c r="G35" s="840">
        <v>1</v>
      </c>
      <c r="H35" s="13" t="s">
        <v>2952</v>
      </c>
      <c r="I35" s="64"/>
      <c r="J35" s="449" t="s">
        <v>6011</v>
      </c>
      <c r="K35" s="93" t="s">
        <v>81</v>
      </c>
      <c r="L35" s="93" t="s">
        <v>82</v>
      </c>
      <c r="M35" s="70"/>
      <c r="N35" s="726">
        <f t="shared" si="0"/>
        <v>31</v>
      </c>
      <c r="O35" s="129"/>
      <c r="P35" s="129"/>
      <c r="Q35" s="129"/>
      <c r="R35" s="129"/>
      <c r="S35" s="129"/>
      <c r="T35" s="129"/>
      <c r="U35" s="129"/>
    </row>
    <row r="36" spans="1:21" ht="30">
      <c r="A36" s="222">
        <v>49</v>
      </c>
      <c r="B36" s="7" t="s">
        <v>2960</v>
      </c>
      <c r="C36" s="3" t="s">
        <v>83</v>
      </c>
      <c r="D36" s="620">
        <v>266</v>
      </c>
      <c r="E36" s="7" t="s">
        <v>84</v>
      </c>
      <c r="F36" s="912">
        <v>984282.46</v>
      </c>
      <c r="G36" s="840">
        <v>1</v>
      </c>
      <c r="H36" s="17" t="s">
        <v>2953</v>
      </c>
      <c r="I36" s="64"/>
      <c r="J36" s="452" t="s">
        <v>6012</v>
      </c>
      <c r="K36" s="87" t="s">
        <v>22</v>
      </c>
      <c r="L36" s="94" t="s">
        <v>85</v>
      </c>
      <c r="M36" s="70"/>
      <c r="N36" s="726">
        <f t="shared" si="0"/>
        <v>32</v>
      </c>
      <c r="O36" s="129"/>
      <c r="P36" s="129"/>
      <c r="Q36" s="129"/>
      <c r="R36" s="129"/>
      <c r="S36" s="129"/>
      <c r="T36" s="129"/>
      <c r="U36" s="129"/>
    </row>
    <row r="37" spans="1:21" ht="45">
      <c r="A37" s="222">
        <v>50</v>
      </c>
      <c r="B37" s="7" t="s">
        <v>2961</v>
      </c>
      <c r="C37" s="3" t="s">
        <v>86</v>
      </c>
      <c r="D37" s="620">
        <v>8351</v>
      </c>
      <c r="E37" s="7" t="s">
        <v>2766</v>
      </c>
      <c r="F37" s="912">
        <v>7119180.7400000002</v>
      </c>
      <c r="G37" s="840">
        <v>1</v>
      </c>
      <c r="H37" s="13" t="s">
        <v>2954</v>
      </c>
      <c r="I37" s="64"/>
      <c r="J37" s="96" t="s">
        <v>5343</v>
      </c>
      <c r="K37" s="87" t="s">
        <v>22</v>
      </c>
      <c r="L37" s="94" t="s">
        <v>87</v>
      </c>
      <c r="M37" s="70"/>
      <c r="N37" s="726">
        <f t="shared" si="0"/>
        <v>33</v>
      </c>
      <c r="O37" s="129"/>
      <c r="P37" s="129"/>
      <c r="Q37" s="129"/>
      <c r="R37" s="129"/>
      <c r="S37" s="129"/>
      <c r="T37" s="129"/>
      <c r="U37" s="129"/>
    </row>
    <row r="38" spans="1:21" ht="48.75" customHeight="1">
      <c r="A38" s="341" t="s">
        <v>88</v>
      </c>
      <c r="B38" s="342" t="s">
        <v>2962</v>
      </c>
      <c r="C38" s="258" t="s">
        <v>89</v>
      </c>
      <c r="D38" s="685">
        <f>116886-15990-10977-1416-6370-41337-17468-10107-9218-2559</f>
        <v>1444</v>
      </c>
      <c r="E38" s="7" t="s">
        <v>1920</v>
      </c>
      <c r="F38" s="912">
        <v>2774299.44</v>
      </c>
      <c r="G38" s="840">
        <v>1</v>
      </c>
      <c r="H38" s="436" t="s">
        <v>5345</v>
      </c>
      <c r="I38" s="45"/>
      <c r="J38" s="239"/>
      <c r="K38" s="462"/>
      <c r="L38" s="462"/>
      <c r="M38" s="70"/>
      <c r="N38" s="726">
        <f t="shared" si="0"/>
        <v>34</v>
      </c>
      <c r="O38" s="129"/>
      <c r="P38" s="129"/>
      <c r="Q38" s="129"/>
      <c r="R38" s="129"/>
      <c r="S38" s="129"/>
      <c r="T38" s="129"/>
      <c r="U38" s="129"/>
    </row>
    <row r="39" spans="1:21" ht="60">
      <c r="A39" s="19" t="s">
        <v>90</v>
      </c>
      <c r="B39" s="3" t="s">
        <v>2963</v>
      </c>
      <c r="C39" s="3" t="s">
        <v>91</v>
      </c>
      <c r="D39" s="619">
        <v>11915</v>
      </c>
      <c r="E39" s="5" t="s">
        <v>92</v>
      </c>
      <c r="F39" s="912">
        <v>22226002.699999999</v>
      </c>
      <c r="G39" s="840">
        <v>1</v>
      </c>
      <c r="H39" s="15" t="s">
        <v>5346</v>
      </c>
      <c r="I39" s="45"/>
      <c r="J39" s="101" t="s">
        <v>93</v>
      </c>
      <c r="K39" s="454" t="s">
        <v>6237</v>
      </c>
      <c r="L39" s="98" t="s">
        <v>94</v>
      </c>
      <c r="M39" s="70"/>
      <c r="N39" s="726">
        <f t="shared" si="0"/>
        <v>35</v>
      </c>
      <c r="O39" s="129"/>
      <c r="P39" s="129"/>
      <c r="Q39" s="129"/>
      <c r="R39" s="129"/>
      <c r="S39" s="129"/>
      <c r="T39" s="129"/>
      <c r="U39" s="129"/>
    </row>
    <row r="40" spans="1:21" ht="45">
      <c r="A40" s="222">
        <v>53</v>
      </c>
      <c r="B40" s="7" t="s">
        <v>2964</v>
      </c>
      <c r="C40" s="3" t="s">
        <v>95</v>
      </c>
      <c r="D40" s="620">
        <v>11847</v>
      </c>
      <c r="E40" s="7" t="s">
        <v>96</v>
      </c>
      <c r="F40" s="912">
        <v>10146256.82</v>
      </c>
      <c r="G40" s="840">
        <v>1</v>
      </c>
      <c r="H40" s="13" t="s">
        <v>5347</v>
      </c>
      <c r="I40" s="45"/>
      <c r="J40" s="452" t="s">
        <v>6013</v>
      </c>
      <c r="K40" s="99" t="s">
        <v>22</v>
      </c>
      <c r="L40" s="94" t="s">
        <v>2670</v>
      </c>
      <c r="M40" s="70"/>
      <c r="N40" s="726">
        <f t="shared" si="0"/>
        <v>36</v>
      </c>
      <c r="O40" s="129"/>
      <c r="P40" s="129"/>
      <c r="Q40" s="129"/>
      <c r="R40" s="129"/>
      <c r="S40" s="129"/>
      <c r="T40" s="129"/>
      <c r="U40" s="129"/>
    </row>
    <row r="41" spans="1:21" ht="45">
      <c r="A41" s="221">
        <v>54</v>
      </c>
      <c r="B41" s="24" t="s">
        <v>2965</v>
      </c>
      <c r="C41" s="21" t="s">
        <v>1962</v>
      </c>
      <c r="D41" s="930">
        <f>908468-590854</f>
        <v>317614</v>
      </c>
      <c r="E41" s="931" t="s">
        <v>7668</v>
      </c>
      <c r="F41" s="912">
        <v>492851045.08999997</v>
      </c>
      <c r="G41" s="840">
        <v>1</v>
      </c>
      <c r="H41" s="22" t="s">
        <v>5348</v>
      </c>
      <c r="I41" s="238"/>
      <c r="J41" s="311"/>
      <c r="K41" s="467"/>
      <c r="L41" s="462"/>
      <c r="M41" s="70"/>
      <c r="N41" s="726">
        <f t="shared" si="0"/>
        <v>37</v>
      </c>
      <c r="O41" s="129"/>
      <c r="P41" s="129"/>
      <c r="Q41" s="129"/>
      <c r="R41" s="129"/>
      <c r="S41" s="129"/>
      <c r="T41" s="129"/>
      <c r="U41" s="129"/>
    </row>
    <row r="42" spans="1:21" ht="45" customHeight="1">
      <c r="A42" s="8">
        <v>60</v>
      </c>
      <c r="B42" s="3" t="s">
        <v>2966</v>
      </c>
      <c r="C42" s="3" t="s">
        <v>97</v>
      </c>
      <c r="D42" s="622">
        <v>1384</v>
      </c>
      <c r="E42" s="3" t="s">
        <v>98</v>
      </c>
      <c r="F42" s="912">
        <v>1188357.76</v>
      </c>
      <c r="G42" s="840">
        <v>1</v>
      </c>
      <c r="H42" s="15" t="s">
        <v>5349</v>
      </c>
      <c r="I42" s="238"/>
      <c r="J42" s="486" t="s">
        <v>6801</v>
      </c>
      <c r="K42" s="586" t="s">
        <v>6799</v>
      </c>
      <c r="L42" s="586" t="s">
        <v>6800</v>
      </c>
      <c r="M42" s="70"/>
      <c r="N42" s="726">
        <f t="shared" si="0"/>
        <v>38</v>
      </c>
      <c r="O42" s="129"/>
      <c r="P42" s="129"/>
      <c r="Q42" s="129"/>
      <c r="R42" s="129"/>
      <c r="S42" s="129"/>
      <c r="T42" s="129"/>
      <c r="U42" s="129"/>
    </row>
    <row r="43" spans="1:21" ht="60">
      <c r="A43" s="8">
        <v>63</v>
      </c>
      <c r="B43" s="7" t="s">
        <v>2967</v>
      </c>
      <c r="C43" s="3" t="s">
        <v>99</v>
      </c>
      <c r="D43" s="620">
        <v>13798</v>
      </c>
      <c r="E43" s="7" t="s">
        <v>100</v>
      </c>
      <c r="F43" s="912">
        <v>32013291.719999999</v>
      </c>
      <c r="G43" s="840">
        <v>1</v>
      </c>
      <c r="H43" s="13" t="s">
        <v>5350</v>
      </c>
      <c r="I43" s="238"/>
      <c r="J43" s="452" t="s">
        <v>6014</v>
      </c>
      <c r="K43" s="90" t="s">
        <v>22</v>
      </c>
      <c r="L43" s="94" t="s">
        <v>101</v>
      </c>
      <c r="M43" s="70"/>
      <c r="N43" s="726">
        <f t="shared" si="0"/>
        <v>39</v>
      </c>
      <c r="O43" s="129"/>
      <c r="P43" s="129"/>
      <c r="Q43" s="129"/>
      <c r="R43" s="129"/>
      <c r="S43" s="129"/>
      <c r="T43" s="129"/>
      <c r="U43" s="129"/>
    </row>
    <row r="44" spans="1:21" ht="30">
      <c r="A44" s="442">
        <v>67</v>
      </c>
      <c r="B44" s="466" t="s">
        <v>2968</v>
      </c>
      <c r="C44" s="471" t="s">
        <v>102</v>
      </c>
      <c r="D44" s="621">
        <v>2020</v>
      </c>
      <c r="E44" s="466" t="s">
        <v>103</v>
      </c>
      <c r="F44" s="912">
        <v>3025475.2</v>
      </c>
      <c r="G44" s="840">
        <v>1</v>
      </c>
      <c r="H44" s="436" t="s">
        <v>5351</v>
      </c>
      <c r="I44" s="440"/>
      <c r="J44" s="917"/>
      <c r="K44" s="917"/>
      <c r="L44" s="917"/>
      <c r="M44" s="917"/>
      <c r="N44" s="726">
        <f t="shared" si="0"/>
        <v>40</v>
      </c>
      <c r="O44" s="129"/>
      <c r="P44" s="129"/>
      <c r="Q44" s="129"/>
      <c r="R44" s="129"/>
      <c r="S44" s="129"/>
      <c r="T44" s="129"/>
      <c r="U44" s="129"/>
    </row>
    <row r="45" spans="1:21" ht="45">
      <c r="A45" s="8">
        <v>68</v>
      </c>
      <c r="B45" s="7" t="s">
        <v>2969</v>
      </c>
      <c r="C45" s="3" t="s">
        <v>104</v>
      </c>
      <c r="D45" s="620">
        <v>3175</v>
      </c>
      <c r="E45" s="7" t="s">
        <v>105</v>
      </c>
      <c r="F45" s="960">
        <v>7335615.25</v>
      </c>
      <c r="G45" s="840">
        <v>1</v>
      </c>
      <c r="H45" s="13" t="s">
        <v>2970</v>
      </c>
      <c r="I45" s="42"/>
      <c r="J45" s="88" t="s">
        <v>106</v>
      </c>
      <c r="K45" s="104" t="s">
        <v>22</v>
      </c>
      <c r="L45" s="97" t="s">
        <v>1951</v>
      </c>
      <c r="M45" s="70"/>
      <c r="N45" s="726">
        <f t="shared" si="0"/>
        <v>41</v>
      </c>
      <c r="O45" s="129"/>
      <c r="P45" s="129"/>
      <c r="Q45" s="129"/>
      <c r="R45" s="129"/>
      <c r="S45" s="129"/>
      <c r="T45" s="129"/>
      <c r="U45" s="129"/>
    </row>
    <row r="46" spans="1:21" ht="75">
      <c r="A46" s="8" t="s">
        <v>107</v>
      </c>
      <c r="B46" s="7" t="s">
        <v>2971</v>
      </c>
      <c r="C46" s="3" t="s">
        <v>108</v>
      </c>
      <c r="D46" s="620">
        <v>190</v>
      </c>
      <c r="E46" s="7" t="s">
        <v>109</v>
      </c>
      <c r="F46" s="960">
        <v>1535141.1</v>
      </c>
      <c r="G46" s="840">
        <v>1</v>
      </c>
      <c r="H46" s="13" t="s">
        <v>5352</v>
      </c>
      <c r="I46" s="167"/>
      <c r="J46" s="382"/>
      <c r="K46" s="433"/>
      <c r="L46" s="462"/>
      <c r="M46" s="70"/>
      <c r="N46" s="726">
        <f t="shared" si="0"/>
        <v>42</v>
      </c>
      <c r="O46" s="129"/>
      <c r="P46" s="129"/>
      <c r="Q46" s="129"/>
      <c r="R46" s="129"/>
      <c r="S46" s="129"/>
      <c r="T46" s="129"/>
      <c r="U46" s="129"/>
    </row>
    <row r="47" spans="1:21" ht="75">
      <c r="A47" s="8" t="s">
        <v>110</v>
      </c>
      <c r="B47" s="7" t="s">
        <v>2972</v>
      </c>
      <c r="C47" s="3" t="s">
        <v>111</v>
      </c>
      <c r="D47" s="620">
        <v>194</v>
      </c>
      <c r="E47" s="7" t="s">
        <v>109</v>
      </c>
      <c r="F47" s="960">
        <v>1485087.46</v>
      </c>
      <c r="G47" s="840">
        <v>1</v>
      </c>
      <c r="H47" s="13" t="s">
        <v>5353</v>
      </c>
      <c r="I47" s="167"/>
      <c r="J47" s="382"/>
      <c r="K47" s="383"/>
      <c r="L47" s="34"/>
      <c r="M47" s="70"/>
      <c r="N47" s="726">
        <f t="shared" si="0"/>
        <v>43</v>
      </c>
      <c r="O47" s="129"/>
      <c r="P47" s="129"/>
      <c r="Q47" s="129"/>
      <c r="R47" s="129"/>
      <c r="S47" s="129"/>
      <c r="T47" s="129"/>
      <c r="U47" s="129"/>
    </row>
    <row r="48" spans="1:21" ht="45">
      <c r="A48" s="8" t="s">
        <v>112</v>
      </c>
      <c r="B48" s="26" t="s">
        <v>2973</v>
      </c>
      <c r="C48" s="3" t="s">
        <v>113</v>
      </c>
      <c r="D48" s="620">
        <v>8663</v>
      </c>
      <c r="E48" s="7" t="s">
        <v>2457</v>
      </c>
      <c r="F48" s="960">
        <v>21704193.57</v>
      </c>
      <c r="G48" s="840">
        <v>1</v>
      </c>
      <c r="H48" s="13" t="s">
        <v>2974</v>
      </c>
      <c r="I48" s="167"/>
      <c r="J48" s="452" t="s">
        <v>6743</v>
      </c>
      <c r="K48" s="584" t="s">
        <v>6744</v>
      </c>
      <c r="L48" s="586" t="s">
        <v>6745</v>
      </c>
      <c r="M48" s="70"/>
      <c r="N48" s="726">
        <f t="shared" si="0"/>
        <v>44</v>
      </c>
      <c r="O48" s="129"/>
      <c r="P48" s="129"/>
      <c r="Q48" s="129"/>
      <c r="R48" s="129"/>
      <c r="S48" s="129"/>
      <c r="T48" s="129"/>
      <c r="U48" s="129"/>
    </row>
    <row r="49" spans="1:21" ht="45">
      <c r="A49" s="8">
        <v>74</v>
      </c>
      <c r="B49" s="7" t="s">
        <v>2976</v>
      </c>
      <c r="C49" s="3" t="s">
        <v>114</v>
      </c>
      <c r="D49" s="620">
        <v>357139</v>
      </c>
      <c r="E49" s="7" t="s">
        <v>2795</v>
      </c>
      <c r="F49" s="912">
        <v>333782109.39999998</v>
      </c>
      <c r="G49" s="840">
        <v>1</v>
      </c>
      <c r="H49" s="13" t="s">
        <v>2980</v>
      </c>
      <c r="I49" s="42"/>
      <c r="J49" s="92" t="s">
        <v>1952</v>
      </c>
      <c r="K49" s="125" t="s">
        <v>2529</v>
      </c>
      <c r="L49" s="450" t="s">
        <v>7939</v>
      </c>
      <c r="M49" s="610" t="s">
        <v>8221</v>
      </c>
      <c r="N49" s="726">
        <f t="shared" si="0"/>
        <v>45</v>
      </c>
      <c r="O49" s="129"/>
      <c r="P49" s="129"/>
      <c r="Q49" s="129"/>
      <c r="R49" s="129"/>
      <c r="S49" s="129"/>
      <c r="T49" s="129"/>
      <c r="U49" s="129"/>
    </row>
    <row r="50" spans="1:21" ht="60">
      <c r="A50" s="8">
        <v>75</v>
      </c>
      <c r="B50" s="7" t="s">
        <v>2977</v>
      </c>
      <c r="C50" s="3" t="s">
        <v>115</v>
      </c>
      <c r="D50" s="620">
        <v>342</v>
      </c>
      <c r="E50" s="7" t="s">
        <v>116</v>
      </c>
      <c r="F50" s="912">
        <v>716472.9</v>
      </c>
      <c r="G50" s="840">
        <v>1</v>
      </c>
      <c r="H50" s="13" t="s">
        <v>5354</v>
      </c>
      <c r="I50" s="42"/>
      <c r="J50" s="311"/>
      <c r="K50" s="467"/>
      <c r="L50" s="462"/>
      <c r="M50" s="70"/>
      <c r="N50" s="726">
        <f t="shared" si="0"/>
        <v>46</v>
      </c>
      <c r="O50" s="129"/>
      <c r="P50" s="129"/>
      <c r="Q50" s="129"/>
      <c r="R50" s="129"/>
      <c r="S50" s="129"/>
      <c r="T50" s="129"/>
      <c r="U50" s="129"/>
    </row>
    <row r="51" spans="1:21" ht="49.5" customHeight="1">
      <c r="A51" s="8">
        <v>77</v>
      </c>
      <c r="B51" s="7" t="s">
        <v>2978</v>
      </c>
      <c r="C51" s="3" t="s">
        <v>117</v>
      </c>
      <c r="D51" s="620">
        <v>405</v>
      </c>
      <c r="E51" s="7" t="s">
        <v>2168</v>
      </c>
      <c r="F51" s="912">
        <v>686620.8</v>
      </c>
      <c r="G51" s="840">
        <v>1</v>
      </c>
      <c r="H51" s="13" t="s">
        <v>5355</v>
      </c>
      <c r="I51" s="167"/>
      <c r="J51" s="452" t="s">
        <v>6016</v>
      </c>
      <c r="K51" s="89" t="s">
        <v>6236</v>
      </c>
      <c r="L51" s="98" t="s">
        <v>2167</v>
      </c>
      <c r="M51" s="70"/>
      <c r="N51" s="726">
        <f t="shared" si="0"/>
        <v>47</v>
      </c>
      <c r="O51" s="129"/>
      <c r="P51" s="129"/>
      <c r="Q51" s="129"/>
      <c r="R51" s="129"/>
      <c r="S51" s="129"/>
      <c r="T51" s="129"/>
      <c r="U51" s="129"/>
    </row>
    <row r="52" spans="1:21" ht="45">
      <c r="A52" s="8">
        <v>78</v>
      </c>
      <c r="B52" s="7" t="s">
        <v>2979</v>
      </c>
      <c r="C52" s="3" t="s">
        <v>118</v>
      </c>
      <c r="D52" s="620">
        <v>46905</v>
      </c>
      <c r="E52" s="7" t="s">
        <v>119</v>
      </c>
      <c r="F52" s="912">
        <v>55624170.450000003</v>
      </c>
      <c r="G52" s="840">
        <v>1</v>
      </c>
      <c r="H52" s="13" t="s">
        <v>5356</v>
      </c>
      <c r="I52" s="167"/>
      <c r="J52" s="486" t="s">
        <v>1952</v>
      </c>
      <c r="K52" s="99" t="s">
        <v>2531</v>
      </c>
      <c r="L52" s="693" t="s">
        <v>2530</v>
      </c>
      <c r="M52" s="610" t="s">
        <v>8221</v>
      </c>
      <c r="N52" s="726">
        <f t="shared" si="0"/>
        <v>48</v>
      </c>
      <c r="O52" s="129"/>
      <c r="P52" s="129"/>
      <c r="Q52" s="129"/>
      <c r="R52" s="129"/>
      <c r="S52" s="129"/>
      <c r="T52" s="129"/>
      <c r="U52" s="129"/>
    </row>
    <row r="53" spans="1:21" ht="45">
      <c r="A53" s="8">
        <v>79</v>
      </c>
      <c r="B53" s="7" t="s">
        <v>2981</v>
      </c>
      <c r="C53" s="3" t="s">
        <v>120</v>
      </c>
      <c r="D53" s="664">
        <f>733-24</f>
        <v>709</v>
      </c>
      <c r="E53" s="471" t="s">
        <v>2794</v>
      </c>
      <c r="F53" s="912">
        <v>895945.26</v>
      </c>
      <c r="G53" s="840">
        <v>1</v>
      </c>
      <c r="H53" s="13" t="s">
        <v>5357</v>
      </c>
      <c r="I53" s="167"/>
      <c r="J53" s="452" t="s">
        <v>6015</v>
      </c>
      <c r="K53" s="90" t="s">
        <v>22</v>
      </c>
      <c r="L53" s="97" t="s">
        <v>121</v>
      </c>
      <c r="M53" s="70"/>
      <c r="N53" s="726">
        <f t="shared" si="0"/>
        <v>49</v>
      </c>
      <c r="O53" s="129"/>
      <c r="P53" s="129"/>
      <c r="Q53" s="129"/>
      <c r="R53" s="129"/>
      <c r="S53" s="129"/>
      <c r="T53" s="129"/>
      <c r="U53" s="129"/>
    </row>
    <row r="54" spans="1:21" ht="45">
      <c r="A54" s="8">
        <v>80</v>
      </c>
      <c r="B54" s="7" t="s">
        <v>2982</v>
      </c>
      <c r="C54" s="3" t="s">
        <v>122</v>
      </c>
      <c r="D54" s="620">
        <v>756</v>
      </c>
      <c r="E54" s="7" t="s">
        <v>2793</v>
      </c>
      <c r="F54" s="912">
        <v>714893.1</v>
      </c>
      <c r="G54" s="840">
        <v>1</v>
      </c>
      <c r="H54" s="13" t="s">
        <v>5358</v>
      </c>
      <c r="I54" s="167"/>
      <c r="J54" s="88" t="s">
        <v>123</v>
      </c>
      <c r="K54" s="90" t="s">
        <v>22</v>
      </c>
      <c r="L54" s="94" t="s">
        <v>124</v>
      </c>
      <c r="M54" s="70"/>
      <c r="N54" s="726">
        <f t="shared" si="0"/>
        <v>50</v>
      </c>
      <c r="O54" s="129"/>
      <c r="P54" s="129"/>
      <c r="Q54" s="129"/>
      <c r="R54" s="129"/>
      <c r="S54" s="129"/>
      <c r="T54" s="129"/>
      <c r="U54" s="129"/>
    </row>
    <row r="55" spans="1:21" ht="45">
      <c r="A55" s="8">
        <v>83</v>
      </c>
      <c r="B55" s="7" t="s">
        <v>2984</v>
      </c>
      <c r="C55" s="3" t="s">
        <v>125</v>
      </c>
      <c r="D55" s="620">
        <v>34112</v>
      </c>
      <c r="E55" s="7" t="s">
        <v>2983</v>
      </c>
      <c r="F55" s="912">
        <v>69159692.159999996</v>
      </c>
      <c r="G55" s="840">
        <v>1</v>
      </c>
      <c r="H55" s="13" t="s">
        <v>5359</v>
      </c>
      <c r="I55" s="167"/>
      <c r="J55" s="88" t="s">
        <v>1952</v>
      </c>
      <c r="K55" s="87" t="s">
        <v>2531</v>
      </c>
      <c r="L55" s="693" t="s">
        <v>8220</v>
      </c>
      <c r="M55" s="610" t="s">
        <v>8221</v>
      </c>
      <c r="N55" s="726">
        <f t="shared" si="0"/>
        <v>51</v>
      </c>
      <c r="O55" s="129"/>
      <c r="P55" s="129"/>
      <c r="Q55" s="129"/>
      <c r="R55" s="129"/>
      <c r="S55" s="129"/>
      <c r="T55" s="129"/>
      <c r="U55" s="129"/>
    </row>
    <row r="56" spans="1:21" ht="60">
      <c r="A56" s="8">
        <v>84</v>
      </c>
      <c r="B56" s="7" t="s">
        <v>2985</v>
      </c>
      <c r="C56" s="3" t="s">
        <v>126</v>
      </c>
      <c r="D56" s="620">
        <v>3439882</v>
      </c>
      <c r="E56" s="7" t="s">
        <v>127</v>
      </c>
      <c r="F56" s="912">
        <v>7498942.7599999998</v>
      </c>
      <c r="G56" s="840">
        <v>1</v>
      </c>
      <c r="H56" s="13" t="s">
        <v>5360</v>
      </c>
      <c r="I56" s="167"/>
      <c r="J56" s="311"/>
      <c r="K56" s="467"/>
      <c r="L56" s="462"/>
      <c r="M56" s="70"/>
      <c r="N56" s="726">
        <f t="shared" si="0"/>
        <v>52</v>
      </c>
      <c r="O56" s="129"/>
      <c r="P56" s="129"/>
      <c r="Q56" s="129"/>
      <c r="R56" s="129"/>
      <c r="S56" s="129"/>
      <c r="T56" s="129"/>
      <c r="U56" s="129"/>
    </row>
    <row r="57" spans="1:21" ht="30">
      <c r="A57" s="8">
        <v>85</v>
      </c>
      <c r="B57" s="7" t="s">
        <v>2986</v>
      </c>
      <c r="C57" s="3" t="s">
        <v>128</v>
      </c>
      <c r="D57" s="620">
        <v>392242</v>
      </c>
      <c r="E57" s="7" t="s">
        <v>2798</v>
      </c>
      <c r="F57" s="912">
        <v>223432810.46000001</v>
      </c>
      <c r="G57" s="840">
        <v>1</v>
      </c>
      <c r="H57" s="13" t="s">
        <v>5361</v>
      </c>
      <c r="I57" s="167"/>
      <c r="J57" s="311"/>
      <c r="K57" s="467"/>
      <c r="L57" s="462"/>
      <c r="M57" s="70"/>
      <c r="N57" s="726">
        <f t="shared" si="0"/>
        <v>53</v>
      </c>
      <c r="O57" s="129"/>
      <c r="P57" s="129"/>
      <c r="Q57" s="129"/>
      <c r="R57" s="129"/>
      <c r="S57" s="129"/>
      <c r="T57" s="129"/>
      <c r="U57" s="129"/>
    </row>
    <row r="58" spans="1:21" ht="60">
      <c r="A58" s="8">
        <v>86</v>
      </c>
      <c r="B58" s="7" t="s">
        <v>2987</v>
      </c>
      <c r="C58" s="3" t="s">
        <v>129</v>
      </c>
      <c r="D58" s="620">
        <v>801664</v>
      </c>
      <c r="E58" s="7" t="s">
        <v>130</v>
      </c>
      <c r="F58" s="912">
        <v>416865.28000000003</v>
      </c>
      <c r="G58" s="840">
        <v>1</v>
      </c>
      <c r="H58" s="13" t="s">
        <v>5362</v>
      </c>
      <c r="I58" s="167"/>
      <c r="J58" s="311"/>
      <c r="K58" s="467"/>
      <c r="L58" s="462"/>
      <c r="M58" s="70"/>
      <c r="N58" s="726">
        <f t="shared" si="0"/>
        <v>54</v>
      </c>
      <c r="O58" s="129"/>
      <c r="P58" s="129"/>
      <c r="Q58" s="129"/>
      <c r="R58" s="129"/>
      <c r="S58" s="129"/>
      <c r="T58" s="129"/>
      <c r="U58" s="129"/>
    </row>
    <row r="59" spans="1:21" ht="60">
      <c r="A59" s="8">
        <v>89</v>
      </c>
      <c r="B59" s="7" t="s">
        <v>2988</v>
      </c>
      <c r="C59" s="3" t="s">
        <v>131</v>
      </c>
      <c r="D59" s="620">
        <v>2765081</v>
      </c>
      <c r="E59" s="7" t="s">
        <v>130</v>
      </c>
      <c r="F59" s="912">
        <v>12276959.640000001</v>
      </c>
      <c r="G59" s="840">
        <v>1</v>
      </c>
      <c r="H59" s="13" t="s">
        <v>5363</v>
      </c>
      <c r="I59" s="167"/>
      <c r="J59" s="449" t="s">
        <v>8260</v>
      </c>
      <c r="K59" s="450" t="s">
        <v>8263</v>
      </c>
      <c r="L59" s="450" t="s">
        <v>8261</v>
      </c>
      <c r="M59" s="610" t="s">
        <v>8262</v>
      </c>
      <c r="N59" s="726">
        <f t="shared" si="0"/>
        <v>55</v>
      </c>
      <c r="O59" s="129"/>
      <c r="P59" s="129"/>
      <c r="Q59" s="129"/>
      <c r="R59" s="129"/>
      <c r="S59" s="129"/>
      <c r="T59" s="129"/>
      <c r="U59" s="129"/>
    </row>
    <row r="60" spans="1:21" ht="60">
      <c r="A60" s="8">
        <v>90</v>
      </c>
      <c r="B60" s="7" t="s">
        <v>2989</v>
      </c>
      <c r="C60" s="3" t="s">
        <v>132</v>
      </c>
      <c r="D60" s="620">
        <v>680</v>
      </c>
      <c r="E60" s="7" t="s">
        <v>133</v>
      </c>
      <c r="F60" s="912">
        <v>644828.81999999995</v>
      </c>
      <c r="G60" s="840">
        <v>1</v>
      </c>
      <c r="H60" s="13" t="s">
        <v>5364</v>
      </c>
      <c r="I60" s="167"/>
      <c r="J60" s="452" t="s">
        <v>6017</v>
      </c>
      <c r="K60" s="90" t="s">
        <v>7635</v>
      </c>
      <c r="L60" s="94" t="s">
        <v>134</v>
      </c>
      <c r="M60" s="70"/>
      <c r="N60" s="726">
        <f t="shared" si="0"/>
        <v>56</v>
      </c>
      <c r="O60" s="129"/>
      <c r="P60" s="129"/>
      <c r="Q60" s="129"/>
      <c r="R60" s="129"/>
      <c r="S60" s="129"/>
      <c r="T60" s="129"/>
      <c r="U60" s="129"/>
    </row>
    <row r="61" spans="1:21" ht="30">
      <c r="A61" s="8">
        <v>91</v>
      </c>
      <c r="B61" s="7" t="s">
        <v>2991</v>
      </c>
      <c r="C61" s="3" t="s">
        <v>135</v>
      </c>
      <c r="D61" s="620">
        <v>720</v>
      </c>
      <c r="E61" s="7" t="s">
        <v>136</v>
      </c>
      <c r="F61" s="957">
        <v>1269122.3999999999</v>
      </c>
      <c r="G61" s="840">
        <v>1</v>
      </c>
      <c r="H61" s="13" t="s">
        <v>5365</v>
      </c>
      <c r="I61" s="167"/>
      <c r="J61" s="311"/>
      <c r="K61" s="467"/>
      <c r="L61" s="462"/>
      <c r="M61" s="70"/>
      <c r="N61" s="726">
        <f t="shared" si="0"/>
        <v>57</v>
      </c>
      <c r="O61" s="129"/>
      <c r="P61" s="129"/>
      <c r="Q61" s="129"/>
      <c r="R61" s="129"/>
      <c r="S61" s="129"/>
      <c r="T61" s="129"/>
      <c r="U61" s="129"/>
    </row>
    <row r="62" spans="1:21" ht="75">
      <c r="A62" s="8">
        <v>92</v>
      </c>
      <c r="B62" s="7" t="s">
        <v>2990</v>
      </c>
      <c r="C62" s="3" t="s">
        <v>137</v>
      </c>
      <c r="D62" s="620">
        <v>46197</v>
      </c>
      <c r="E62" s="7" t="s">
        <v>138</v>
      </c>
      <c r="F62" s="912">
        <v>35969446.170000002</v>
      </c>
      <c r="G62" s="840">
        <v>1</v>
      </c>
      <c r="H62" s="13" t="s">
        <v>5366</v>
      </c>
      <c r="I62" s="167"/>
      <c r="J62" s="311"/>
      <c r="K62" s="467"/>
      <c r="L62" s="462"/>
      <c r="M62" s="70"/>
      <c r="N62" s="726">
        <f t="shared" si="0"/>
        <v>58</v>
      </c>
      <c r="O62" s="129"/>
      <c r="P62" s="129"/>
      <c r="Q62" s="129"/>
      <c r="R62" s="129"/>
      <c r="S62" s="129"/>
      <c r="T62" s="129"/>
      <c r="U62" s="129"/>
    </row>
    <row r="63" spans="1:21" ht="45">
      <c r="A63" s="18">
        <v>93</v>
      </c>
      <c r="B63" s="7" t="s">
        <v>2992</v>
      </c>
      <c r="C63" s="3" t="s">
        <v>139</v>
      </c>
      <c r="D63" s="620">
        <v>1955</v>
      </c>
      <c r="E63" s="7" t="s">
        <v>1938</v>
      </c>
      <c r="F63" s="912">
        <v>10241091.550000001</v>
      </c>
      <c r="G63" s="840">
        <v>1</v>
      </c>
      <c r="H63" s="13" t="s">
        <v>5367</v>
      </c>
      <c r="I63" s="42"/>
      <c r="J63" s="311"/>
      <c r="K63" s="467"/>
      <c r="L63" s="462"/>
      <c r="M63" s="70"/>
      <c r="N63" s="726">
        <f t="shared" si="0"/>
        <v>59</v>
      </c>
      <c r="O63" s="129"/>
      <c r="P63" s="129"/>
      <c r="Q63" s="129"/>
      <c r="R63" s="129"/>
      <c r="S63" s="129"/>
      <c r="T63" s="129"/>
      <c r="U63" s="129"/>
    </row>
    <row r="64" spans="1:21" ht="45">
      <c r="A64" s="8">
        <v>95</v>
      </c>
      <c r="B64" s="7" t="s">
        <v>2993</v>
      </c>
      <c r="C64" s="3" t="s">
        <v>140</v>
      </c>
      <c r="D64" s="620">
        <v>69132</v>
      </c>
      <c r="E64" s="7" t="s">
        <v>1954</v>
      </c>
      <c r="F64" s="957">
        <v>46570771.799999997</v>
      </c>
      <c r="G64" s="840">
        <v>1</v>
      </c>
      <c r="H64" s="13" t="s">
        <v>5368</v>
      </c>
      <c r="I64" s="42"/>
      <c r="J64" s="88" t="s">
        <v>141</v>
      </c>
      <c r="K64" s="87" t="s">
        <v>22</v>
      </c>
      <c r="L64" s="94" t="s">
        <v>142</v>
      </c>
      <c r="M64" s="70"/>
      <c r="N64" s="726">
        <f t="shared" si="0"/>
        <v>60</v>
      </c>
      <c r="O64" s="129"/>
      <c r="P64" s="129"/>
      <c r="Q64" s="129"/>
      <c r="R64" s="129"/>
      <c r="S64" s="129"/>
      <c r="T64" s="129"/>
      <c r="U64" s="129"/>
    </row>
    <row r="65" spans="1:21" ht="30">
      <c r="A65" s="8">
        <v>96</v>
      </c>
      <c r="B65" s="7" t="s">
        <v>2994</v>
      </c>
      <c r="C65" s="3" t="s">
        <v>143</v>
      </c>
      <c r="D65" s="620">
        <v>867</v>
      </c>
      <c r="E65" s="7" t="s">
        <v>144</v>
      </c>
      <c r="F65" s="912">
        <v>2992216.41</v>
      </c>
      <c r="G65" s="840">
        <v>1</v>
      </c>
      <c r="H65" s="13" t="s">
        <v>5369</v>
      </c>
      <c r="I65" s="42"/>
      <c r="J65" s="311"/>
      <c r="K65" s="467"/>
      <c r="L65" s="462"/>
      <c r="M65" s="70"/>
      <c r="N65" s="726">
        <f t="shared" si="0"/>
        <v>61</v>
      </c>
      <c r="O65" s="129"/>
      <c r="P65" s="129"/>
      <c r="Q65" s="129"/>
      <c r="R65" s="129"/>
      <c r="S65" s="129"/>
      <c r="T65" s="129"/>
      <c r="U65" s="129"/>
    </row>
    <row r="66" spans="1:21" ht="45">
      <c r="A66" s="8">
        <v>101</v>
      </c>
      <c r="B66" s="24" t="s">
        <v>2997</v>
      </c>
      <c r="C66" s="21" t="s">
        <v>146</v>
      </c>
      <c r="D66" s="620">
        <v>449</v>
      </c>
      <c r="E66" s="24" t="s">
        <v>147</v>
      </c>
      <c r="F66" s="912">
        <v>850868.47</v>
      </c>
      <c r="G66" s="840">
        <v>1</v>
      </c>
      <c r="H66" s="22" t="s">
        <v>5370</v>
      </c>
      <c r="I66" s="42"/>
      <c r="J66" s="311"/>
      <c r="K66" s="467"/>
      <c r="L66" s="462"/>
      <c r="M66" s="70"/>
      <c r="N66" s="726">
        <f>N65+1</f>
        <v>62</v>
      </c>
      <c r="O66" s="129"/>
      <c r="P66" s="129"/>
      <c r="Q66" s="129"/>
      <c r="R66" s="129"/>
      <c r="S66" s="129"/>
      <c r="T66" s="129"/>
      <c r="U66" s="129"/>
    </row>
    <row r="67" spans="1:21" ht="45">
      <c r="A67" s="8">
        <v>104</v>
      </c>
      <c r="B67" s="7" t="s">
        <v>2998</v>
      </c>
      <c r="C67" s="3" t="s">
        <v>148</v>
      </c>
      <c r="D67" s="620">
        <v>98</v>
      </c>
      <c r="E67" s="7" t="s">
        <v>2995</v>
      </c>
      <c r="F67" s="912">
        <v>225970.36</v>
      </c>
      <c r="G67" s="840">
        <v>1</v>
      </c>
      <c r="H67" s="13" t="s">
        <v>149</v>
      </c>
      <c r="I67" s="42"/>
      <c r="J67" s="311"/>
      <c r="K67" s="467"/>
      <c r="L67" s="462"/>
      <c r="M67" s="70"/>
      <c r="N67" s="726">
        <f t="shared" si="0"/>
        <v>63</v>
      </c>
      <c r="O67" s="129"/>
      <c r="P67" s="129"/>
      <c r="Q67" s="129"/>
      <c r="R67" s="129"/>
      <c r="S67" s="129"/>
      <c r="T67" s="129"/>
      <c r="U67" s="129"/>
    </row>
    <row r="68" spans="1:21" ht="75">
      <c r="A68" s="8">
        <v>105</v>
      </c>
      <c r="B68" s="7" t="s">
        <v>2999</v>
      </c>
      <c r="C68" s="3" t="s">
        <v>150</v>
      </c>
      <c r="D68" s="620">
        <v>2620</v>
      </c>
      <c r="E68" s="7" t="s">
        <v>2996</v>
      </c>
      <c r="F68" s="912">
        <v>6218412.7999999998</v>
      </c>
      <c r="G68" s="840">
        <v>1</v>
      </c>
      <c r="H68" s="13" t="s">
        <v>151</v>
      </c>
      <c r="I68" s="42"/>
      <c r="J68" s="311"/>
      <c r="K68" s="467"/>
      <c r="L68" s="462"/>
      <c r="M68" s="70"/>
      <c r="N68" s="726">
        <f t="shared" si="0"/>
        <v>64</v>
      </c>
      <c r="O68" s="129"/>
      <c r="P68" s="129"/>
      <c r="Q68" s="129"/>
      <c r="R68" s="129"/>
      <c r="S68" s="129"/>
      <c r="T68" s="129"/>
      <c r="U68" s="129"/>
    </row>
    <row r="69" spans="1:21" ht="30">
      <c r="A69" s="8">
        <v>106</v>
      </c>
      <c r="B69" s="7" t="s">
        <v>3000</v>
      </c>
      <c r="C69" s="3" t="s">
        <v>152</v>
      </c>
      <c r="D69" s="621">
        <v>6813</v>
      </c>
      <c r="E69" s="7" t="s">
        <v>2787</v>
      </c>
      <c r="F69" s="912">
        <v>5849688.71</v>
      </c>
      <c r="G69" s="840">
        <v>1</v>
      </c>
      <c r="H69" s="13" t="s">
        <v>6335</v>
      </c>
      <c r="I69" s="42"/>
      <c r="J69" s="96" t="s">
        <v>153</v>
      </c>
      <c r="K69" s="87" t="s">
        <v>22</v>
      </c>
      <c r="L69" s="94" t="s">
        <v>154</v>
      </c>
      <c r="M69" s="70"/>
      <c r="N69" s="726">
        <f t="shared" ref="N69:N130" si="1">N68+1</f>
        <v>65</v>
      </c>
      <c r="O69" s="129"/>
      <c r="P69" s="129"/>
      <c r="Q69" s="129"/>
      <c r="R69" s="129"/>
      <c r="S69" s="129"/>
      <c r="T69" s="129"/>
      <c r="U69" s="129"/>
    </row>
    <row r="70" spans="1:21" ht="30">
      <c r="A70" s="8">
        <v>107</v>
      </c>
      <c r="B70" s="7" t="s">
        <v>3001</v>
      </c>
      <c r="C70" s="3" t="s">
        <v>155</v>
      </c>
      <c r="D70" s="621">
        <v>27883</v>
      </c>
      <c r="E70" s="7" t="s">
        <v>2788</v>
      </c>
      <c r="F70" s="912">
        <v>22731950.93</v>
      </c>
      <c r="G70" s="840">
        <v>1</v>
      </c>
      <c r="H70" s="13" t="s">
        <v>6336</v>
      </c>
      <c r="I70" s="42"/>
      <c r="J70" s="96" t="s">
        <v>153</v>
      </c>
      <c r="K70" s="87" t="s">
        <v>22</v>
      </c>
      <c r="L70" s="94" t="s">
        <v>156</v>
      </c>
      <c r="M70" s="70"/>
      <c r="N70" s="726">
        <f t="shared" si="1"/>
        <v>66</v>
      </c>
      <c r="O70" s="129"/>
      <c r="P70" s="129"/>
      <c r="Q70" s="129"/>
      <c r="R70" s="129"/>
      <c r="S70" s="129"/>
      <c r="T70" s="129"/>
      <c r="U70" s="129"/>
    </row>
    <row r="71" spans="1:21" ht="45">
      <c r="A71" s="8">
        <v>109</v>
      </c>
      <c r="B71" s="7" t="s">
        <v>3004</v>
      </c>
      <c r="C71" s="3" t="s">
        <v>157</v>
      </c>
      <c r="D71" s="620">
        <v>386</v>
      </c>
      <c r="E71" s="7" t="s">
        <v>3003</v>
      </c>
      <c r="F71" s="912">
        <v>423955.38</v>
      </c>
      <c r="G71" s="528" t="s">
        <v>6283</v>
      </c>
      <c r="H71" s="13" t="s">
        <v>5371</v>
      </c>
      <c r="I71" s="42"/>
      <c r="J71" s="311"/>
      <c r="K71" s="467"/>
      <c r="L71" s="462"/>
      <c r="M71" s="70"/>
      <c r="N71" s="726">
        <f t="shared" si="1"/>
        <v>67</v>
      </c>
      <c r="O71" s="129"/>
      <c r="P71" s="129"/>
      <c r="Q71" s="129"/>
      <c r="R71" s="129"/>
      <c r="S71" s="129"/>
      <c r="T71" s="129"/>
      <c r="U71" s="129"/>
    </row>
    <row r="72" spans="1:21" ht="75">
      <c r="A72" s="8">
        <v>110</v>
      </c>
      <c r="B72" s="7" t="s">
        <v>3005</v>
      </c>
      <c r="C72" s="3" t="s">
        <v>158</v>
      </c>
      <c r="D72" s="620">
        <v>143</v>
      </c>
      <c r="E72" s="7" t="s">
        <v>3002</v>
      </c>
      <c r="F72" s="912">
        <v>198044.99</v>
      </c>
      <c r="G72" s="528" t="s">
        <v>6283</v>
      </c>
      <c r="H72" s="13" t="s">
        <v>5372</v>
      </c>
      <c r="I72" s="42"/>
      <c r="J72" s="486" t="s">
        <v>7956</v>
      </c>
      <c r="K72" s="87" t="s">
        <v>7957</v>
      </c>
      <c r="L72" s="693" t="s">
        <v>8063</v>
      </c>
      <c r="M72" s="610" t="s">
        <v>7961</v>
      </c>
      <c r="N72" s="726">
        <f t="shared" si="1"/>
        <v>68</v>
      </c>
      <c r="O72" s="129"/>
      <c r="P72" s="129"/>
      <c r="Q72" s="129"/>
      <c r="R72" s="129"/>
      <c r="S72" s="129"/>
      <c r="T72" s="129"/>
      <c r="U72" s="129"/>
    </row>
    <row r="73" spans="1:21" ht="45">
      <c r="A73" s="8">
        <v>112</v>
      </c>
      <c r="B73" s="7" t="s">
        <v>3008</v>
      </c>
      <c r="C73" s="3" t="s">
        <v>159</v>
      </c>
      <c r="D73" s="620">
        <v>690</v>
      </c>
      <c r="E73" s="7" t="s">
        <v>3031</v>
      </c>
      <c r="F73" s="912">
        <v>1366634.7</v>
      </c>
      <c r="G73" s="528" t="s">
        <v>6283</v>
      </c>
      <c r="H73" s="13" t="s">
        <v>5373</v>
      </c>
      <c r="I73" s="42"/>
      <c r="J73" s="486" t="s">
        <v>7956</v>
      </c>
      <c r="K73" s="87" t="s">
        <v>7957</v>
      </c>
      <c r="L73" s="693" t="s">
        <v>8065</v>
      </c>
      <c r="M73" s="610" t="s">
        <v>7961</v>
      </c>
      <c r="N73" s="726">
        <f t="shared" si="1"/>
        <v>69</v>
      </c>
      <c r="O73" s="129"/>
      <c r="P73" s="129"/>
      <c r="Q73" s="129"/>
      <c r="R73" s="129"/>
      <c r="S73" s="129"/>
      <c r="T73" s="129"/>
      <c r="U73" s="129"/>
    </row>
    <row r="74" spans="1:21" ht="60">
      <c r="A74" s="8">
        <v>113</v>
      </c>
      <c r="B74" s="7" t="s">
        <v>3009</v>
      </c>
      <c r="C74" s="3" t="s">
        <v>160</v>
      </c>
      <c r="D74" s="620">
        <v>208</v>
      </c>
      <c r="E74" s="7" t="s">
        <v>3007</v>
      </c>
      <c r="F74" s="912">
        <v>880495.2</v>
      </c>
      <c r="G74" s="528" t="s">
        <v>6283</v>
      </c>
      <c r="H74" s="13" t="s">
        <v>5374</v>
      </c>
      <c r="I74" s="42"/>
      <c r="J74" s="486" t="s">
        <v>7956</v>
      </c>
      <c r="K74" s="87" t="s">
        <v>7957</v>
      </c>
      <c r="L74" s="90" t="s">
        <v>7960</v>
      </c>
      <c r="M74" s="610" t="s">
        <v>7961</v>
      </c>
      <c r="N74" s="726">
        <f t="shared" si="1"/>
        <v>70</v>
      </c>
      <c r="O74" s="129"/>
      <c r="P74" s="129"/>
      <c r="Q74" s="129"/>
      <c r="R74" s="129"/>
      <c r="S74" s="129"/>
      <c r="T74" s="129"/>
      <c r="U74" s="129"/>
    </row>
    <row r="75" spans="1:21" ht="106.5" customHeight="1">
      <c r="A75" s="8">
        <v>114</v>
      </c>
      <c r="B75" s="7" t="s">
        <v>3010</v>
      </c>
      <c r="C75" s="3" t="s">
        <v>161</v>
      </c>
      <c r="D75" s="620">
        <v>3108</v>
      </c>
      <c r="E75" s="25" t="s">
        <v>3006</v>
      </c>
      <c r="F75" s="912">
        <v>5507624.6399999997</v>
      </c>
      <c r="G75" s="528" t="s">
        <v>6283</v>
      </c>
      <c r="H75" s="13" t="s">
        <v>5375</v>
      </c>
      <c r="I75" s="42"/>
      <c r="J75" s="486" t="s">
        <v>7956</v>
      </c>
      <c r="K75" s="87" t="s">
        <v>7957</v>
      </c>
      <c r="L75" s="693" t="s">
        <v>8064</v>
      </c>
      <c r="M75" s="610" t="s">
        <v>7961</v>
      </c>
      <c r="N75" s="726">
        <f t="shared" si="1"/>
        <v>71</v>
      </c>
      <c r="O75" s="129"/>
      <c r="P75" s="129"/>
      <c r="Q75" s="129"/>
      <c r="R75" s="129"/>
      <c r="S75" s="129"/>
      <c r="T75" s="129"/>
      <c r="U75" s="129"/>
    </row>
    <row r="76" spans="1:21" ht="64.5" customHeight="1">
      <c r="A76" s="8">
        <v>116</v>
      </c>
      <c r="B76" s="7" t="s">
        <v>3015</v>
      </c>
      <c r="C76" s="3" t="s">
        <v>162</v>
      </c>
      <c r="D76" s="620">
        <v>72</v>
      </c>
      <c r="E76" s="7" t="s">
        <v>3012</v>
      </c>
      <c r="F76" s="912">
        <v>121096.08</v>
      </c>
      <c r="G76" s="528" t="s">
        <v>6283</v>
      </c>
      <c r="H76" s="13" t="s">
        <v>5376</v>
      </c>
      <c r="I76" s="234"/>
      <c r="J76" s="486" t="s">
        <v>7956</v>
      </c>
      <c r="K76" s="99" t="s">
        <v>7957</v>
      </c>
      <c r="L76" s="693" t="s">
        <v>8222</v>
      </c>
      <c r="M76" s="610" t="s">
        <v>7961</v>
      </c>
      <c r="N76" s="726">
        <f t="shared" si="1"/>
        <v>72</v>
      </c>
      <c r="O76" s="129"/>
      <c r="P76" s="129"/>
      <c r="Q76" s="129"/>
      <c r="R76" s="129"/>
      <c r="S76" s="129"/>
      <c r="T76" s="129"/>
      <c r="U76" s="129"/>
    </row>
    <row r="77" spans="1:21" ht="45">
      <c r="A77" s="8">
        <v>117</v>
      </c>
      <c r="B77" s="7" t="s">
        <v>3016</v>
      </c>
      <c r="C77" s="3" t="s">
        <v>163</v>
      </c>
      <c r="D77" s="620">
        <v>77</v>
      </c>
      <c r="E77" s="7" t="s">
        <v>3014</v>
      </c>
      <c r="F77" s="912">
        <v>153364.75</v>
      </c>
      <c r="G77" s="528" t="s">
        <v>6283</v>
      </c>
      <c r="H77" s="13" t="s">
        <v>5377</v>
      </c>
      <c r="I77" s="234"/>
      <c r="J77" s="486" t="s">
        <v>7956</v>
      </c>
      <c r="K77" s="87" t="s">
        <v>7957</v>
      </c>
      <c r="L77" s="693" t="s">
        <v>8066</v>
      </c>
      <c r="M77" s="610" t="s">
        <v>7961</v>
      </c>
      <c r="N77" s="726">
        <f t="shared" si="1"/>
        <v>73</v>
      </c>
      <c r="O77" s="129"/>
      <c r="P77" s="129"/>
      <c r="Q77" s="129"/>
      <c r="R77" s="129"/>
      <c r="S77" s="129"/>
      <c r="T77" s="129"/>
      <c r="U77" s="129"/>
    </row>
    <row r="78" spans="1:21" ht="45">
      <c r="A78" s="8">
        <v>118</v>
      </c>
      <c r="B78" s="7" t="s">
        <v>3017</v>
      </c>
      <c r="C78" s="21" t="s">
        <v>164</v>
      </c>
      <c r="D78" s="645">
        <v>62</v>
      </c>
      <c r="E78" s="24" t="s">
        <v>3013</v>
      </c>
      <c r="F78" s="912">
        <v>70866</v>
      </c>
      <c r="G78" s="528" t="s">
        <v>6283</v>
      </c>
      <c r="H78" s="22" t="s">
        <v>5378</v>
      </c>
      <c r="I78" s="234"/>
      <c r="J78" s="486" t="s">
        <v>7956</v>
      </c>
      <c r="K78" s="99" t="s">
        <v>7957</v>
      </c>
      <c r="L78" s="693" t="s">
        <v>8067</v>
      </c>
      <c r="M78" s="691" t="s">
        <v>7961</v>
      </c>
      <c r="N78" s="726">
        <f t="shared" si="1"/>
        <v>74</v>
      </c>
      <c r="O78" s="129"/>
      <c r="P78" s="129"/>
      <c r="Q78" s="129"/>
      <c r="R78" s="129"/>
      <c r="S78" s="129"/>
      <c r="T78" s="129"/>
      <c r="U78" s="129"/>
    </row>
    <row r="79" spans="1:21" ht="60">
      <c r="A79" s="8">
        <v>119</v>
      </c>
      <c r="B79" s="7" t="s">
        <v>3018</v>
      </c>
      <c r="C79" s="3" t="s">
        <v>165</v>
      </c>
      <c r="D79" s="620">
        <v>51</v>
      </c>
      <c r="E79" s="7" t="s">
        <v>3020</v>
      </c>
      <c r="F79" s="912">
        <v>75308.13</v>
      </c>
      <c r="G79" s="528" t="s">
        <v>6283</v>
      </c>
      <c r="H79" s="13" t="s">
        <v>5379</v>
      </c>
      <c r="I79" s="234"/>
      <c r="J79" s="486" t="s">
        <v>7956</v>
      </c>
      <c r="K79" s="99" t="s">
        <v>7957</v>
      </c>
      <c r="L79" s="693" t="s">
        <v>8223</v>
      </c>
      <c r="M79" s="691" t="s">
        <v>7961</v>
      </c>
      <c r="N79" s="726">
        <f t="shared" si="1"/>
        <v>75</v>
      </c>
      <c r="O79" s="129"/>
      <c r="P79" s="129"/>
      <c r="Q79" s="129"/>
      <c r="R79" s="129"/>
      <c r="S79" s="129"/>
      <c r="T79" s="129"/>
      <c r="U79" s="129"/>
    </row>
    <row r="80" spans="1:21" ht="60">
      <c r="A80" s="8">
        <v>120</v>
      </c>
      <c r="B80" s="7" t="s">
        <v>3019</v>
      </c>
      <c r="C80" s="3" t="s">
        <v>166</v>
      </c>
      <c r="D80" s="620">
        <v>73</v>
      </c>
      <c r="E80" s="7" t="s">
        <v>3011</v>
      </c>
      <c r="F80" s="912">
        <v>85150.12</v>
      </c>
      <c r="G80" s="528" t="s">
        <v>6283</v>
      </c>
      <c r="H80" s="13" t="s">
        <v>5380</v>
      </c>
      <c r="I80" s="234"/>
      <c r="J80" s="486" t="s">
        <v>7956</v>
      </c>
      <c r="K80" s="99" t="s">
        <v>7957</v>
      </c>
      <c r="L80" s="693" t="s">
        <v>8068</v>
      </c>
      <c r="M80" s="691" t="s">
        <v>7961</v>
      </c>
      <c r="N80" s="726">
        <f t="shared" si="1"/>
        <v>76</v>
      </c>
      <c r="O80" s="129"/>
      <c r="P80" s="129"/>
      <c r="Q80" s="129"/>
      <c r="R80" s="129"/>
      <c r="S80" s="129"/>
      <c r="T80" s="129"/>
      <c r="U80" s="129"/>
    </row>
    <row r="81" spans="1:21" ht="60">
      <c r="A81" s="8">
        <v>121</v>
      </c>
      <c r="B81" s="7" t="s">
        <v>3025</v>
      </c>
      <c r="C81" s="3" t="s">
        <v>167</v>
      </c>
      <c r="D81" s="620">
        <v>33</v>
      </c>
      <c r="E81" s="7" t="s">
        <v>3021</v>
      </c>
      <c r="F81" s="912">
        <v>58305.72</v>
      </c>
      <c r="G81" s="528" t="s">
        <v>6283</v>
      </c>
      <c r="H81" s="13" t="s">
        <v>5381</v>
      </c>
      <c r="I81" s="234"/>
      <c r="J81" s="486" t="s">
        <v>7956</v>
      </c>
      <c r="K81" s="87" t="s">
        <v>7957</v>
      </c>
      <c r="L81" s="693" t="s">
        <v>8224</v>
      </c>
      <c r="M81" s="691" t="s">
        <v>7961</v>
      </c>
      <c r="N81" s="726">
        <f t="shared" si="1"/>
        <v>77</v>
      </c>
      <c r="O81" s="129"/>
      <c r="P81" s="129"/>
      <c r="Q81" s="129"/>
      <c r="R81" s="129"/>
      <c r="S81" s="129"/>
      <c r="T81" s="129"/>
      <c r="U81" s="129"/>
    </row>
    <row r="82" spans="1:21" ht="60">
      <c r="A82" s="8">
        <v>122</v>
      </c>
      <c r="B82" s="7" t="s">
        <v>3026</v>
      </c>
      <c r="C82" s="3" t="s">
        <v>168</v>
      </c>
      <c r="D82" s="620">
        <v>31</v>
      </c>
      <c r="E82" s="7" t="s">
        <v>3022</v>
      </c>
      <c r="F82" s="912">
        <v>46225.65</v>
      </c>
      <c r="G82" s="528" t="s">
        <v>6283</v>
      </c>
      <c r="H82" s="13" t="s">
        <v>3153</v>
      </c>
      <c r="I82" s="234"/>
      <c r="J82" s="486" t="s">
        <v>7956</v>
      </c>
      <c r="K82" s="99" t="s">
        <v>7957</v>
      </c>
      <c r="L82" s="693" t="s">
        <v>8225</v>
      </c>
      <c r="M82" s="691" t="s">
        <v>7961</v>
      </c>
      <c r="N82" s="726">
        <f t="shared" si="1"/>
        <v>78</v>
      </c>
      <c r="O82" s="129"/>
      <c r="P82" s="129"/>
      <c r="Q82" s="129"/>
      <c r="R82" s="129"/>
      <c r="S82" s="129"/>
      <c r="T82" s="129"/>
      <c r="U82" s="129"/>
    </row>
    <row r="83" spans="1:21" ht="45">
      <c r="A83" s="8">
        <v>123</v>
      </c>
      <c r="B83" s="7" t="s">
        <v>3027</v>
      </c>
      <c r="C83" s="3" t="s">
        <v>6604</v>
      </c>
      <c r="D83" s="620">
        <v>8916</v>
      </c>
      <c r="E83" s="7" t="s">
        <v>3023</v>
      </c>
      <c r="F83" s="912">
        <v>7583145.6799999997</v>
      </c>
      <c r="G83" s="528" t="s">
        <v>6283</v>
      </c>
      <c r="H83" s="13" t="s">
        <v>5382</v>
      </c>
      <c r="I83" s="234"/>
      <c r="J83" s="88" t="s">
        <v>169</v>
      </c>
      <c r="K83" s="87" t="s">
        <v>22</v>
      </c>
      <c r="L83" s="107" t="s">
        <v>170</v>
      </c>
      <c r="M83" s="70"/>
      <c r="N83" s="726">
        <f t="shared" si="1"/>
        <v>79</v>
      </c>
      <c r="O83" s="129"/>
      <c r="P83" s="129"/>
      <c r="Q83" s="129"/>
      <c r="R83" s="129"/>
      <c r="S83" s="129"/>
      <c r="T83" s="129"/>
      <c r="U83" s="129"/>
    </row>
    <row r="84" spans="1:21" ht="60">
      <c r="A84" s="8">
        <v>124</v>
      </c>
      <c r="B84" s="7" t="s">
        <v>3028</v>
      </c>
      <c r="C84" s="3" t="s">
        <v>171</v>
      </c>
      <c r="D84" s="620">
        <v>169968</v>
      </c>
      <c r="E84" s="7" t="s">
        <v>3024</v>
      </c>
      <c r="F84" s="912">
        <v>128478811.2</v>
      </c>
      <c r="G84" s="528" t="s">
        <v>6283</v>
      </c>
      <c r="H84" s="13" t="s">
        <v>5383</v>
      </c>
      <c r="I84" s="234"/>
      <c r="J84" s="92" t="s">
        <v>2013</v>
      </c>
      <c r="K84" s="108" t="s">
        <v>791</v>
      </c>
      <c r="L84" s="166" t="s">
        <v>2012</v>
      </c>
      <c r="M84" s="70"/>
      <c r="N84" s="726">
        <f t="shared" si="1"/>
        <v>80</v>
      </c>
      <c r="O84" s="129"/>
      <c r="P84" s="129"/>
      <c r="Q84" s="129"/>
      <c r="R84" s="129"/>
      <c r="S84" s="129"/>
      <c r="T84" s="129"/>
      <c r="U84" s="129"/>
    </row>
    <row r="85" spans="1:21" ht="30">
      <c r="A85" s="8">
        <v>127</v>
      </c>
      <c r="B85" s="7" t="s">
        <v>3029</v>
      </c>
      <c r="C85" s="3" t="s">
        <v>172</v>
      </c>
      <c r="D85" s="620">
        <v>600</v>
      </c>
      <c r="E85" s="7" t="s">
        <v>173</v>
      </c>
      <c r="F85" s="912">
        <v>120600</v>
      </c>
      <c r="G85" s="528" t="s">
        <v>6283</v>
      </c>
      <c r="H85" s="13" t="s">
        <v>5289</v>
      </c>
      <c r="I85" s="64"/>
      <c r="J85" s="311"/>
      <c r="K85" s="467"/>
      <c r="L85" s="462"/>
      <c r="M85" s="70"/>
      <c r="N85" s="726">
        <f t="shared" si="1"/>
        <v>81</v>
      </c>
      <c r="O85" s="129"/>
      <c r="P85" s="129"/>
      <c r="Q85" s="129"/>
      <c r="R85" s="129"/>
      <c r="S85" s="129"/>
      <c r="T85" s="129"/>
      <c r="U85" s="129"/>
    </row>
    <row r="86" spans="1:21" ht="60">
      <c r="A86" s="8">
        <v>128</v>
      </c>
      <c r="B86" s="7" t="s">
        <v>3030</v>
      </c>
      <c r="C86" s="3" t="s">
        <v>174</v>
      </c>
      <c r="D86" s="620">
        <f>1888*16147/47200</f>
        <v>645.88</v>
      </c>
      <c r="E86" s="7" t="s">
        <v>14</v>
      </c>
      <c r="F86" s="912">
        <f>9545860.16*16147/47200</f>
        <v>3265614.4915999998</v>
      </c>
      <c r="G86" s="540" t="s">
        <v>6370</v>
      </c>
      <c r="H86" s="13" t="s">
        <v>5290</v>
      </c>
      <c r="I86" s="64"/>
      <c r="J86" s="88" t="s">
        <v>175</v>
      </c>
      <c r="K86" s="87" t="s">
        <v>22</v>
      </c>
      <c r="L86" s="109" t="s">
        <v>176</v>
      </c>
      <c r="M86" s="70"/>
      <c r="N86" s="726">
        <f t="shared" si="1"/>
        <v>82</v>
      </c>
      <c r="O86" s="129"/>
      <c r="P86" s="129"/>
      <c r="Q86" s="129"/>
      <c r="R86" s="129"/>
      <c r="S86" s="129"/>
      <c r="T86" s="129"/>
      <c r="U86" s="129"/>
    </row>
    <row r="87" spans="1:21" ht="60">
      <c r="A87" s="8">
        <v>132</v>
      </c>
      <c r="B87" s="7" t="s">
        <v>3032</v>
      </c>
      <c r="C87" s="3" t="s">
        <v>177</v>
      </c>
      <c r="D87" s="620">
        <v>534</v>
      </c>
      <c r="E87" s="7" t="s">
        <v>178</v>
      </c>
      <c r="F87" s="912">
        <v>440384.46</v>
      </c>
      <c r="G87" s="528" t="s">
        <v>6283</v>
      </c>
      <c r="H87" s="13" t="s">
        <v>5291</v>
      </c>
      <c r="I87" s="234"/>
      <c r="J87" s="311"/>
      <c r="K87" s="467"/>
      <c r="L87" s="462"/>
      <c r="M87" s="70"/>
      <c r="N87" s="726">
        <f t="shared" si="1"/>
        <v>83</v>
      </c>
      <c r="O87" s="129"/>
      <c r="P87" s="129"/>
      <c r="Q87" s="129"/>
      <c r="R87" s="129"/>
      <c r="S87" s="129"/>
      <c r="T87" s="129"/>
      <c r="U87" s="129"/>
    </row>
    <row r="88" spans="1:21" ht="45">
      <c r="A88" s="8">
        <v>133</v>
      </c>
      <c r="B88" s="7" t="s">
        <v>3033</v>
      </c>
      <c r="C88" s="3" t="s">
        <v>6605</v>
      </c>
      <c r="D88" s="619">
        <v>13524</v>
      </c>
      <c r="E88" s="3" t="s">
        <v>5249</v>
      </c>
      <c r="F88" s="957">
        <v>11439417.15</v>
      </c>
      <c r="G88" s="528" t="s">
        <v>6283</v>
      </c>
      <c r="H88" s="13" t="s">
        <v>5292</v>
      </c>
      <c r="I88" s="234"/>
      <c r="J88" s="96" t="s">
        <v>5250</v>
      </c>
      <c r="K88" s="90" t="s">
        <v>179</v>
      </c>
      <c r="L88" s="94" t="s">
        <v>180</v>
      </c>
      <c r="M88" s="70"/>
      <c r="N88" s="726">
        <f t="shared" si="1"/>
        <v>84</v>
      </c>
      <c r="O88" s="129"/>
      <c r="P88" s="129"/>
      <c r="Q88" s="129"/>
      <c r="R88" s="129"/>
      <c r="S88" s="129"/>
      <c r="T88" s="129"/>
      <c r="U88" s="129"/>
    </row>
    <row r="89" spans="1:21" ht="45">
      <c r="A89" s="8">
        <v>135</v>
      </c>
      <c r="B89" s="7" t="s">
        <v>3034</v>
      </c>
      <c r="C89" s="1025" t="s">
        <v>8359</v>
      </c>
      <c r="D89" s="620">
        <v>80</v>
      </c>
      <c r="E89" s="7" t="s">
        <v>3031</v>
      </c>
      <c r="F89" s="912">
        <v>159725.6</v>
      </c>
      <c r="G89" s="528" t="s">
        <v>6283</v>
      </c>
      <c r="H89" s="13" t="s">
        <v>5293</v>
      </c>
      <c r="I89" s="234"/>
      <c r="J89" s="486" t="s">
        <v>7956</v>
      </c>
      <c r="K89" s="99" t="s">
        <v>7957</v>
      </c>
      <c r="L89" s="693" t="s">
        <v>7958</v>
      </c>
      <c r="M89" s="610" t="s">
        <v>7959</v>
      </c>
      <c r="N89" s="726">
        <f t="shared" si="1"/>
        <v>85</v>
      </c>
      <c r="O89" s="129"/>
      <c r="P89" s="129"/>
      <c r="Q89" s="129"/>
      <c r="R89" s="129"/>
      <c r="S89" s="129"/>
      <c r="T89" s="129"/>
      <c r="U89" s="129"/>
    </row>
    <row r="90" spans="1:21" ht="45">
      <c r="A90" s="8">
        <v>136</v>
      </c>
      <c r="B90" s="7" t="s">
        <v>7245</v>
      </c>
      <c r="C90" s="3" t="s">
        <v>181</v>
      </c>
      <c r="D90" s="620">
        <f>44710-44710+46178</f>
        <v>46178</v>
      </c>
      <c r="E90" s="7" t="s">
        <v>3035</v>
      </c>
      <c r="F90" s="912">
        <v>73785517.299999997</v>
      </c>
      <c r="G90" s="528" t="s">
        <v>6283</v>
      </c>
      <c r="H90" s="196" t="s">
        <v>3152</v>
      </c>
      <c r="I90" s="234"/>
      <c r="J90" s="452" t="s">
        <v>7242</v>
      </c>
      <c r="K90" s="701" t="s">
        <v>7243</v>
      </c>
      <c r="L90" s="95" t="s">
        <v>7244</v>
      </c>
      <c r="M90" s="70"/>
      <c r="N90" s="726">
        <f t="shared" si="1"/>
        <v>86</v>
      </c>
      <c r="O90" s="129"/>
      <c r="P90" s="129"/>
      <c r="Q90" s="129"/>
      <c r="R90" s="129"/>
      <c r="S90" s="129"/>
      <c r="T90" s="129"/>
      <c r="U90" s="129"/>
    </row>
    <row r="91" spans="1:21" ht="45">
      <c r="A91" s="8">
        <v>137</v>
      </c>
      <c r="B91" s="7" t="s">
        <v>3041</v>
      </c>
      <c r="C91" s="3" t="s">
        <v>183</v>
      </c>
      <c r="D91" s="620">
        <v>22</v>
      </c>
      <c r="E91" s="7" t="s">
        <v>3036</v>
      </c>
      <c r="F91" s="912">
        <v>39595.599999999999</v>
      </c>
      <c r="G91" s="528" t="s">
        <v>6283</v>
      </c>
      <c r="H91" s="13" t="s">
        <v>5294</v>
      </c>
      <c r="I91" s="234"/>
      <c r="J91" s="486" t="s">
        <v>7956</v>
      </c>
      <c r="K91" s="87" t="s">
        <v>7957</v>
      </c>
      <c r="L91" s="693" t="s">
        <v>8057</v>
      </c>
      <c r="M91" s="610" t="s">
        <v>7959</v>
      </c>
      <c r="N91" s="726">
        <f t="shared" si="1"/>
        <v>87</v>
      </c>
      <c r="O91" s="129"/>
      <c r="P91" s="129"/>
      <c r="Q91" s="129"/>
      <c r="R91" s="129"/>
      <c r="S91" s="129"/>
      <c r="T91" s="129"/>
      <c r="U91" s="129"/>
    </row>
    <row r="92" spans="1:21" ht="45">
      <c r="A92" s="8">
        <v>138</v>
      </c>
      <c r="B92" s="7" t="s">
        <v>3042</v>
      </c>
      <c r="C92" s="3" t="s">
        <v>184</v>
      </c>
      <c r="D92" s="620">
        <v>14144</v>
      </c>
      <c r="E92" s="7" t="s">
        <v>3037</v>
      </c>
      <c r="F92" s="912">
        <v>22261665.920000002</v>
      </c>
      <c r="G92" s="528" t="s">
        <v>6283</v>
      </c>
      <c r="H92" s="13" t="s">
        <v>5295</v>
      </c>
      <c r="I92" s="234"/>
      <c r="J92" s="88" t="s">
        <v>185</v>
      </c>
      <c r="K92" s="87" t="s">
        <v>22</v>
      </c>
      <c r="L92" s="110" t="s">
        <v>186</v>
      </c>
      <c r="M92" s="70"/>
      <c r="N92" s="726">
        <f t="shared" si="1"/>
        <v>88</v>
      </c>
      <c r="O92" s="129"/>
      <c r="P92" s="129"/>
      <c r="Q92" s="129"/>
      <c r="R92" s="129"/>
      <c r="S92" s="129"/>
      <c r="T92" s="129"/>
      <c r="U92" s="129"/>
    </row>
    <row r="93" spans="1:21" ht="45">
      <c r="A93" s="8">
        <v>139</v>
      </c>
      <c r="B93" s="7" t="s">
        <v>3043</v>
      </c>
      <c r="C93" s="3" t="s">
        <v>187</v>
      </c>
      <c r="D93" s="620">
        <v>29427</v>
      </c>
      <c r="E93" s="7" t="s">
        <v>3038</v>
      </c>
      <c r="F93" s="957">
        <v>23941990.16</v>
      </c>
      <c r="G93" s="528" t="s">
        <v>6283</v>
      </c>
      <c r="H93" s="13" t="s">
        <v>5296</v>
      </c>
      <c r="I93" s="234"/>
      <c r="J93" s="88" t="s">
        <v>188</v>
      </c>
      <c r="K93" s="87" t="s">
        <v>22</v>
      </c>
      <c r="L93" s="110" t="s">
        <v>2532</v>
      </c>
      <c r="M93" s="70"/>
      <c r="N93" s="726">
        <f t="shared" si="1"/>
        <v>89</v>
      </c>
      <c r="O93" s="129"/>
      <c r="P93" s="129"/>
      <c r="Q93" s="129"/>
      <c r="R93" s="129"/>
      <c r="S93" s="129"/>
      <c r="T93" s="129"/>
      <c r="U93" s="129"/>
    </row>
    <row r="94" spans="1:21" ht="45">
      <c r="A94" s="442">
        <v>140</v>
      </c>
      <c r="B94" s="466" t="s">
        <v>3044</v>
      </c>
      <c r="C94" s="471" t="s">
        <v>189</v>
      </c>
      <c r="D94" s="621">
        <f>32040-28811</f>
        <v>3229</v>
      </c>
      <c r="E94" s="466" t="s">
        <v>6379</v>
      </c>
      <c r="F94" s="912">
        <v>1944923.57</v>
      </c>
      <c r="G94" s="528" t="s">
        <v>6283</v>
      </c>
      <c r="H94" s="436" t="s">
        <v>3039</v>
      </c>
      <c r="I94" s="234"/>
      <c r="J94" s="96" t="s">
        <v>3040</v>
      </c>
      <c r="K94" s="87" t="s">
        <v>22</v>
      </c>
      <c r="L94" s="110" t="s">
        <v>190</v>
      </c>
      <c r="M94" s="70"/>
      <c r="N94" s="726">
        <f t="shared" si="1"/>
        <v>90</v>
      </c>
      <c r="O94" s="129"/>
      <c r="P94" s="129"/>
      <c r="Q94" s="129"/>
      <c r="R94" s="129"/>
      <c r="S94" s="129"/>
      <c r="T94" s="129"/>
      <c r="U94" s="129"/>
    </row>
    <row r="95" spans="1:21" ht="45">
      <c r="A95" s="8">
        <v>141</v>
      </c>
      <c r="B95" s="7" t="s">
        <v>3046</v>
      </c>
      <c r="C95" s="3" t="s">
        <v>10111</v>
      </c>
      <c r="D95" s="620">
        <v>10</v>
      </c>
      <c r="E95" s="7" t="s">
        <v>3045</v>
      </c>
      <c r="F95" s="912">
        <v>19022.7</v>
      </c>
      <c r="G95" s="528" t="s">
        <v>6283</v>
      </c>
      <c r="H95" s="13" t="s">
        <v>5384</v>
      </c>
      <c r="I95" s="234"/>
      <c r="J95" s="486" t="s">
        <v>8056</v>
      </c>
      <c r="K95" s="99" t="s">
        <v>7957</v>
      </c>
      <c r="L95" s="693" t="s">
        <v>8055</v>
      </c>
      <c r="M95" s="610" t="s">
        <v>7959</v>
      </c>
      <c r="N95" s="726">
        <f t="shared" si="1"/>
        <v>91</v>
      </c>
      <c r="O95" s="129"/>
      <c r="P95" s="129"/>
      <c r="Q95" s="129"/>
      <c r="R95" s="129"/>
      <c r="S95" s="129"/>
      <c r="T95" s="129"/>
      <c r="U95" s="129"/>
    </row>
    <row r="96" spans="1:21" ht="60">
      <c r="A96" s="8">
        <v>143</v>
      </c>
      <c r="B96" s="7" t="s">
        <v>4035</v>
      </c>
      <c r="C96" s="3" t="s">
        <v>191</v>
      </c>
      <c r="D96" s="620">
        <v>1066</v>
      </c>
      <c r="E96" s="7" t="s">
        <v>192</v>
      </c>
      <c r="F96" s="957">
        <v>1262623.7</v>
      </c>
      <c r="G96" s="528" t="s">
        <v>6283</v>
      </c>
      <c r="H96" s="13" t="s">
        <v>5385</v>
      </c>
      <c r="I96" s="234"/>
      <c r="J96" s="311"/>
      <c r="K96" s="467"/>
      <c r="L96" s="462"/>
      <c r="M96" s="70"/>
      <c r="N96" s="726">
        <f t="shared" si="1"/>
        <v>92</v>
      </c>
      <c r="O96" s="129"/>
      <c r="P96" s="129"/>
      <c r="Q96" s="129"/>
      <c r="R96" s="129"/>
      <c r="S96" s="129"/>
      <c r="T96" s="129"/>
      <c r="U96" s="129"/>
    </row>
    <row r="97" spans="1:21" ht="45">
      <c r="A97" s="8">
        <v>146</v>
      </c>
      <c r="B97" s="7" t="s">
        <v>3050</v>
      </c>
      <c r="C97" s="3" t="s">
        <v>2378</v>
      </c>
      <c r="D97" s="620">
        <v>1328</v>
      </c>
      <c r="E97" s="7" t="s">
        <v>193</v>
      </c>
      <c r="F97" s="912">
        <v>3855648.8</v>
      </c>
      <c r="G97" s="528" t="s">
        <v>6283</v>
      </c>
      <c r="H97" s="13" t="s">
        <v>3047</v>
      </c>
      <c r="I97" s="244"/>
      <c r="J97" s="486" t="s">
        <v>6743</v>
      </c>
      <c r="K97" s="586" t="s">
        <v>6746</v>
      </c>
      <c r="L97" s="111" t="s">
        <v>6747</v>
      </c>
      <c r="M97" s="70"/>
      <c r="N97" s="726">
        <f>N96+1</f>
        <v>93</v>
      </c>
      <c r="O97" s="129"/>
      <c r="P97" s="129"/>
      <c r="Q97" s="129"/>
      <c r="R97" s="129"/>
      <c r="S97" s="129"/>
      <c r="T97" s="129"/>
      <c r="U97" s="129"/>
    </row>
    <row r="98" spans="1:21" ht="45">
      <c r="A98" s="8">
        <v>147</v>
      </c>
      <c r="B98" s="24" t="s">
        <v>3049</v>
      </c>
      <c r="C98" s="3" t="s">
        <v>194</v>
      </c>
      <c r="D98" s="645">
        <v>2379</v>
      </c>
      <c r="E98" s="24" t="s">
        <v>5251</v>
      </c>
      <c r="F98" s="957">
        <v>2119317.27</v>
      </c>
      <c r="G98" s="528" t="s">
        <v>6283</v>
      </c>
      <c r="H98" s="22" t="s">
        <v>5386</v>
      </c>
      <c r="I98" s="244"/>
      <c r="J98" s="112" t="s">
        <v>195</v>
      </c>
      <c r="K98" s="87" t="s">
        <v>22</v>
      </c>
      <c r="L98" s="113" t="s">
        <v>196</v>
      </c>
      <c r="M98" s="70"/>
      <c r="N98" s="726">
        <f t="shared" si="1"/>
        <v>94</v>
      </c>
      <c r="O98" s="129"/>
      <c r="P98" s="129"/>
      <c r="Q98" s="129"/>
      <c r="R98" s="129"/>
      <c r="S98" s="129"/>
      <c r="T98" s="129"/>
      <c r="U98" s="129"/>
    </row>
    <row r="99" spans="1:21" ht="45">
      <c r="A99" s="58">
        <v>149</v>
      </c>
      <c r="B99" s="7" t="s">
        <v>3051</v>
      </c>
      <c r="C99" s="3" t="s">
        <v>197</v>
      </c>
      <c r="D99" s="620">
        <v>15804</v>
      </c>
      <c r="E99" s="7" t="s">
        <v>2862</v>
      </c>
      <c r="F99" s="912">
        <v>18551525.399999999</v>
      </c>
      <c r="G99" s="528" t="s">
        <v>6283</v>
      </c>
      <c r="H99" s="13" t="s">
        <v>3151</v>
      </c>
      <c r="I99" s="244"/>
      <c r="J99" s="96" t="s">
        <v>2872</v>
      </c>
      <c r="K99" s="89" t="s">
        <v>2871</v>
      </c>
      <c r="L99" s="94" t="s">
        <v>2870</v>
      </c>
      <c r="M99" s="70"/>
      <c r="N99" s="726">
        <f t="shared" si="1"/>
        <v>95</v>
      </c>
      <c r="O99" s="129"/>
      <c r="P99" s="129"/>
      <c r="Q99" s="129"/>
      <c r="R99" s="129"/>
      <c r="S99" s="129"/>
      <c r="T99" s="129"/>
      <c r="U99" s="129"/>
    </row>
    <row r="100" spans="1:21" ht="45">
      <c r="A100" s="8">
        <v>150</v>
      </c>
      <c r="B100" s="7" t="s">
        <v>3052</v>
      </c>
      <c r="C100" s="3" t="s">
        <v>198</v>
      </c>
      <c r="D100" s="620">
        <v>691</v>
      </c>
      <c r="E100" s="7" t="s">
        <v>2790</v>
      </c>
      <c r="F100" s="957">
        <v>1761987.81</v>
      </c>
      <c r="G100" s="528" t="s">
        <v>6283</v>
      </c>
      <c r="H100" s="13" t="s">
        <v>3048</v>
      </c>
      <c r="I100" s="244"/>
      <c r="J100" s="311"/>
      <c r="K100" s="467"/>
      <c r="L100" s="462"/>
      <c r="M100" s="70"/>
      <c r="N100" s="726">
        <f t="shared" si="1"/>
        <v>96</v>
      </c>
      <c r="O100" s="129"/>
      <c r="P100" s="129"/>
      <c r="Q100" s="129"/>
      <c r="R100" s="129"/>
      <c r="S100" s="129"/>
      <c r="T100" s="129"/>
      <c r="U100" s="129"/>
    </row>
    <row r="101" spans="1:21" ht="60">
      <c r="A101" s="8">
        <v>151</v>
      </c>
      <c r="B101" s="7" t="s">
        <v>3053</v>
      </c>
      <c r="C101" s="3" t="s">
        <v>199</v>
      </c>
      <c r="D101" s="620">
        <v>12333</v>
      </c>
      <c r="E101" s="7" t="s">
        <v>2789</v>
      </c>
      <c r="F101" s="957">
        <v>10466023.35</v>
      </c>
      <c r="G101" s="528" t="s">
        <v>6283</v>
      </c>
      <c r="H101" s="13" t="s">
        <v>5387</v>
      </c>
      <c r="I101" s="244"/>
      <c r="J101" s="88" t="s">
        <v>200</v>
      </c>
      <c r="K101" s="90" t="s">
        <v>201</v>
      </c>
      <c r="L101" s="94" t="s">
        <v>202</v>
      </c>
      <c r="M101" s="70"/>
      <c r="N101" s="726">
        <f t="shared" si="1"/>
        <v>97</v>
      </c>
      <c r="O101" s="129"/>
      <c r="P101" s="129"/>
      <c r="Q101" s="129"/>
      <c r="R101" s="129"/>
      <c r="S101" s="129"/>
      <c r="T101" s="129"/>
      <c r="U101" s="129"/>
    </row>
    <row r="102" spans="1:21" ht="60">
      <c r="A102" s="8">
        <v>154</v>
      </c>
      <c r="B102" s="7" t="s">
        <v>3054</v>
      </c>
      <c r="C102" s="3" t="s">
        <v>203</v>
      </c>
      <c r="D102" s="620">
        <v>4363</v>
      </c>
      <c r="E102" s="7" t="s">
        <v>5252</v>
      </c>
      <c r="F102" s="912">
        <v>3876098.11</v>
      </c>
      <c r="G102" s="528" t="s">
        <v>6283</v>
      </c>
      <c r="H102" s="13" t="s">
        <v>5388</v>
      </c>
      <c r="I102" s="244"/>
      <c r="J102" s="88" t="s">
        <v>204</v>
      </c>
      <c r="K102" s="87" t="s">
        <v>22</v>
      </c>
      <c r="L102" s="94" t="s">
        <v>205</v>
      </c>
      <c r="M102" s="70"/>
      <c r="N102" s="726">
        <f t="shared" si="1"/>
        <v>98</v>
      </c>
      <c r="O102" s="129"/>
      <c r="P102" s="129"/>
      <c r="Q102" s="129"/>
      <c r="R102" s="129"/>
      <c r="S102" s="129"/>
      <c r="T102" s="129"/>
      <c r="U102" s="129"/>
    </row>
    <row r="103" spans="1:21" ht="45">
      <c r="A103" s="8">
        <v>155</v>
      </c>
      <c r="B103" s="7" t="s">
        <v>3055</v>
      </c>
      <c r="C103" s="3" t="s">
        <v>206</v>
      </c>
      <c r="D103" s="620">
        <v>8629</v>
      </c>
      <c r="E103" s="7" t="s">
        <v>5253</v>
      </c>
      <c r="F103" s="912">
        <v>4303613.76</v>
      </c>
      <c r="G103" s="528" t="s">
        <v>6283</v>
      </c>
      <c r="H103" s="13" t="s">
        <v>5389</v>
      </c>
      <c r="I103" s="244"/>
      <c r="J103" s="88" t="s">
        <v>207</v>
      </c>
      <c r="K103" s="87" t="s">
        <v>22</v>
      </c>
      <c r="L103" s="94" t="s">
        <v>208</v>
      </c>
      <c r="M103" s="70"/>
      <c r="N103" s="726">
        <f t="shared" si="1"/>
        <v>99</v>
      </c>
      <c r="O103" s="129"/>
      <c r="P103" s="129"/>
      <c r="Q103" s="129"/>
      <c r="R103" s="129"/>
      <c r="S103" s="129"/>
      <c r="T103" s="129"/>
      <c r="U103" s="129"/>
    </row>
    <row r="104" spans="1:21" ht="30">
      <c r="A104" s="8">
        <v>156</v>
      </c>
      <c r="B104" s="24" t="s">
        <v>4032</v>
      </c>
      <c r="C104" s="21" t="s">
        <v>209</v>
      </c>
      <c r="D104" s="645">
        <f>346-346+349</f>
        <v>349</v>
      </c>
      <c r="E104" s="609" t="s">
        <v>7949</v>
      </c>
      <c r="F104" s="912">
        <v>873686.6</v>
      </c>
      <c r="G104" s="528" t="s">
        <v>6283</v>
      </c>
      <c r="H104" s="22" t="s">
        <v>3150</v>
      </c>
      <c r="I104" s="244"/>
      <c r="J104" s="311"/>
      <c r="K104" s="467"/>
      <c r="L104" s="462"/>
      <c r="M104" s="70"/>
      <c r="N104" s="726">
        <f t="shared" si="1"/>
        <v>100</v>
      </c>
      <c r="O104" s="129"/>
      <c r="P104" s="129"/>
      <c r="Q104" s="129"/>
      <c r="R104" s="129"/>
      <c r="S104" s="129"/>
      <c r="T104" s="129"/>
      <c r="U104" s="129"/>
    </row>
    <row r="105" spans="1:21" ht="30">
      <c r="A105" s="8">
        <v>157</v>
      </c>
      <c r="B105" s="7" t="s">
        <v>3056</v>
      </c>
      <c r="C105" s="3" t="s">
        <v>210</v>
      </c>
      <c r="D105" s="620">
        <v>605</v>
      </c>
      <c r="E105" s="7" t="s">
        <v>284</v>
      </c>
      <c r="F105" s="912">
        <v>182002.15</v>
      </c>
      <c r="G105" s="528" t="s">
        <v>6283</v>
      </c>
      <c r="H105" s="13" t="s">
        <v>5390</v>
      </c>
      <c r="I105" s="244"/>
      <c r="J105" s="311"/>
      <c r="K105" s="467"/>
      <c r="L105" s="462"/>
      <c r="M105" s="70"/>
      <c r="N105" s="726">
        <f t="shared" si="1"/>
        <v>101</v>
      </c>
      <c r="O105" s="129"/>
      <c r="P105" s="129"/>
      <c r="Q105" s="129"/>
      <c r="R105" s="129"/>
      <c r="S105" s="129"/>
      <c r="T105" s="129"/>
      <c r="U105" s="129"/>
    </row>
    <row r="106" spans="1:21" ht="45">
      <c r="A106" s="8">
        <v>158</v>
      </c>
      <c r="B106" s="7" t="s">
        <v>3057</v>
      </c>
      <c r="C106" s="3" t="s">
        <v>10112</v>
      </c>
      <c r="D106" s="620">
        <v>20050</v>
      </c>
      <c r="E106" s="7" t="s">
        <v>211</v>
      </c>
      <c r="F106" s="912">
        <v>12857387.939999999</v>
      </c>
      <c r="G106" s="528" t="s">
        <v>6283</v>
      </c>
      <c r="H106" s="13" t="s">
        <v>5391</v>
      </c>
      <c r="I106" s="244"/>
      <c r="J106" s="88" t="s">
        <v>212</v>
      </c>
      <c r="K106" s="87" t="s">
        <v>22</v>
      </c>
      <c r="L106" s="94" t="s">
        <v>213</v>
      </c>
      <c r="M106" s="70"/>
      <c r="N106" s="726">
        <f t="shared" si="1"/>
        <v>102</v>
      </c>
      <c r="O106" s="129"/>
      <c r="P106" s="129"/>
      <c r="Q106" s="129"/>
      <c r="R106" s="129"/>
      <c r="S106" s="129"/>
      <c r="T106" s="129"/>
      <c r="U106" s="129"/>
    </row>
    <row r="107" spans="1:21" ht="61.5" customHeight="1">
      <c r="A107" s="8">
        <v>161</v>
      </c>
      <c r="B107" s="7" t="s">
        <v>3060</v>
      </c>
      <c r="C107" s="3" t="s">
        <v>10113</v>
      </c>
      <c r="D107" s="686">
        <v>2382</v>
      </c>
      <c r="E107" s="471" t="s">
        <v>7585</v>
      </c>
      <c r="F107" s="912">
        <v>338148.72</v>
      </c>
      <c r="G107" s="528" t="s">
        <v>6283</v>
      </c>
      <c r="H107" s="13" t="s">
        <v>5392</v>
      </c>
      <c r="I107" s="244"/>
      <c r="J107" s="311"/>
      <c r="K107" s="467"/>
      <c r="L107" s="462"/>
      <c r="M107" s="70"/>
      <c r="N107" s="726">
        <f>N106+1</f>
        <v>103</v>
      </c>
      <c r="O107" s="129"/>
      <c r="P107" s="129"/>
      <c r="Q107" s="129"/>
      <c r="R107" s="129"/>
      <c r="S107" s="129"/>
      <c r="T107" s="129"/>
      <c r="U107" s="129"/>
    </row>
    <row r="108" spans="1:21" ht="60">
      <c r="A108" s="8">
        <v>162</v>
      </c>
      <c r="B108" s="7" t="s">
        <v>3059</v>
      </c>
      <c r="C108" s="3" t="s">
        <v>214</v>
      </c>
      <c r="D108" s="620">
        <v>1133</v>
      </c>
      <c r="E108" s="7" t="s">
        <v>215</v>
      </c>
      <c r="F108" s="912">
        <v>740449.49</v>
      </c>
      <c r="G108" s="528" t="s">
        <v>6283</v>
      </c>
      <c r="H108" s="13" t="s">
        <v>5393</v>
      </c>
      <c r="I108" s="244"/>
      <c r="J108" s="88" t="s">
        <v>216</v>
      </c>
      <c r="K108" s="89" t="s">
        <v>217</v>
      </c>
      <c r="L108" s="95" t="s">
        <v>218</v>
      </c>
      <c r="M108" s="70"/>
      <c r="N108" s="726">
        <f t="shared" si="1"/>
        <v>104</v>
      </c>
      <c r="O108" s="129"/>
      <c r="P108" s="129"/>
      <c r="Q108" s="129"/>
      <c r="R108" s="129"/>
      <c r="S108" s="129"/>
      <c r="T108" s="129"/>
      <c r="U108" s="129"/>
    </row>
    <row r="109" spans="1:21" ht="45">
      <c r="A109" s="8">
        <v>163</v>
      </c>
      <c r="B109" s="7" t="s">
        <v>3061</v>
      </c>
      <c r="C109" s="3" t="s">
        <v>219</v>
      </c>
      <c r="D109" s="620">
        <v>368</v>
      </c>
      <c r="E109" s="7" t="s">
        <v>220</v>
      </c>
      <c r="F109" s="912">
        <v>845535.2</v>
      </c>
      <c r="G109" s="528" t="s">
        <v>6283</v>
      </c>
      <c r="H109" s="13" t="s">
        <v>3058</v>
      </c>
      <c r="I109" s="244"/>
      <c r="J109" s="311"/>
      <c r="K109" s="467"/>
      <c r="L109" s="462"/>
      <c r="M109" s="70"/>
      <c r="N109" s="726">
        <f t="shared" si="1"/>
        <v>105</v>
      </c>
      <c r="O109" s="129"/>
      <c r="P109" s="129"/>
      <c r="Q109" s="129"/>
      <c r="R109" s="129"/>
      <c r="S109" s="129"/>
      <c r="T109" s="129"/>
      <c r="U109" s="129"/>
    </row>
    <row r="110" spans="1:21" ht="30">
      <c r="A110" s="8">
        <v>164</v>
      </c>
      <c r="B110" s="7" t="s">
        <v>3062</v>
      </c>
      <c r="C110" s="3" t="s">
        <v>221</v>
      </c>
      <c r="D110" s="621">
        <v>8850</v>
      </c>
      <c r="E110" s="466" t="s">
        <v>3064</v>
      </c>
      <c r="F110" s="912">
        <v>7529521.5899999999</v>
      </c>
      <c r="G110" s="528" t="s">
        <v>6283</v>
      </c>
      <c r="H110" s="13" t="s">
        <v>5394</v>
      </c>
      <c r="I110" s="244"/>
      <c r="J110" s="88" t="s">
        <v>222</v>
      </c>
      <c r="K110" s="87" t="s">
        <v>22</v>
      </c>
      <c r="L110" s="94" t="s">
        <v>223</v>
      </c>
      <c r="M110" s="70"/>
      <c r="N110" s="726">
        <f t="shared" si="1"/>
        <v>106</v>
      </c>
      <c r="O110" s="129"/>
      <c r="P110" s="129"/>
      <c r="Q110" s="129"/>
      <c r="R110" s="129"/>
      <c r="S110" s="129"/>
      <c r="T110" s="129"/>
      <c r="U110" s="129"/>
    </row>
    <row r="111" spans="1:21" ht="30">
      <c r="A111" s="8">
        <v>165</v>
      </c>
      <c r="B111" s="7" t="s">
        <v>3065</v>
      </c>
      <c r="C111" s="3" t="s">
        <v>224</v>
      </c>
      <c r="D111" s="621">
        <v>10120</v>
      </c>
      <c r="E111" s="466" t="s">
        <v>3063</v>
      </c>
      <c r="F111" s="912">
        <v>5106997.16</v>
      </c>
      <c r="G111" s="528" t="s">
        <v>6283</v>
      </c>
      <c r="H111" s="13" t="s">
        <v>7304</v>
      </c>
      <c r="I111" s="64"/>
      <c r="J111" s="88" t="s">
        <v>225</v>
      </c>
      <c r="K111" s="87" t="s">
        <v>22</v>
      </c>
      <c r="L111" s="94" t="s">
        <v>226</v>
      </c>
      <c r="M111" s="70"/>
      <c r="N111" s="726">
        <f t="shared" si="1"/>
        <v>107</v>
      </c>
      <c r="O111" s="129"/>
      <c r="P111" s="129"/>
      <c r="Q111" s="129"/>
      <c r="R111" s="129"/>
      <c r="S111" s="129"/>
      <c r="T111" s="129"/>
      <c r="U111" s="129"/>
    </row>
    <row r="112" spans="1:21" ht="75">
      <c r="A112" s="8">
        <v>166</v>
      </c>
      <c r="B112" s="7" t="s">
        <v>3066</v>
      </c>
      <c r="C112" s="3" t="s">
        <v>227</v>
      </c>
      <c r="D112" s="620">
        <v>4600</v>
      </c>
      <c r="E112" s="7" t="s">
        <v>228</v>
      </c>
      <c r="F112" s="912">
        <v>3687280.83</v>
      </c>
      <c r="G112" s="528" t="s">
        <v>6283</v>
      </c>
      <c r="H112" s="13" t="s">
        <v>7303</v>
      </c>
      <c r="I112" s="64"/>
      <c r="J112" s="88" t="s">
        <v>229</v>
      </c>
      <c r="K112" s="89" t="s">
        <v>230</v>
      </c>
      <c r="L112" s="94" t="s">
        <v>231</v>
      </c>
      <c r="M112" s="70"/>
      <c r="N112" s="726">
        <f t="shared" si="1"/>
        <v>108</v>
      </c>
      <c r="O112" s="129"/>
      <c r="P112" s="129"/>
      <c r="Q112" s="129"/>
      <c r="R112" s="129"/>
      <c r="S112" s="129"/>
      <c r="T112" s="129"/>
      <c r="U112" s="129"/>
    </row>
    <row r="113" spans="1:21" ht="75">
      <c r="A113" s="8">
        <v>167</v>
      </c>
      <c r="B113" s="7" t="s">
        <v>3067</v>
      </c>
      <c r="C113" s="3" t="s">
        <v>232</v>
      </c>
      <c r="D113" s="620">
        <v>9551</v>
      </c>
      <c r="E113" s="7" t="s">
        <v>3068</v>
      </c>
      <c r="F113" s="912">
        <v>8256896.5</v>
      </c>
      <c r="G113" s="528" t="s">
        <v>6283</v>
      </c>
      <c r="H113" s="13" t="s">
        <v>7308</v>
      </c>
      <c r="I113" s="64"/>
      <c r="J113" s="88" t="s">
        <v>229</v>
      </c>
      <c r="K113" s="89" t="s">
        <v>233</v>
      </c>
      <c r="L113" s="97" t="s">
        <v>234</v>
      </c>
      <c r="M113" s="70"/>
      <c r="N113" s="726">
        <f t="shared" si="1"/>
        <v>109</v>
      </c>
      <c r="O113" s="129"/>
      <c r="P113" s="129"/>
      <c r="Q113" s="129"/>
      <c r="R113" s="129"/>
      <c r="S113" s="129"/>
      <c r="T113" s="129"/>
      <c r="U113" s="129"/>
    </row>
    <row r="114" spans="1:21" ht="75">
      <c r="A114" s="8">
        <v>170</v>
      </c>
      <c r="B114" s="7" t="s">
        <v>3069</v>
      </c>
      <c r="C114" s="3" t="s">
        <v>235</v>
      </c>
      <c r="D114" s="620">
        <v>37845</v>
      </c>
      <c r="E114" s="7" t="s">
        <v>236</v>
      </c>
      <c r="F114" s="912">
        <v>64699433.549999997</v>
      </c>
      <c r="G114" s="528" t="s">
        <v>6283</v>
      </c>
      <c r="H114" s="13" t="s">
        <v>7302</v>
      </c>
      <c r="I114" s="64"/>
      <c r="J114" s="96" t="s">
        <v>237</v>
      </c>
      <c r="K114" s="89" t="s">
        <v>238</v>
      </c>
      <c r="L114" s="95" t="s">
        <v>239</v>
      </c>
      <c r="M114" s="70"/>
      <c r="N114" s="726">
        <f t="shared" si="1"/>
        <v>110</v>
      </c>
      <c r="O114" s="129"/>
      <c r="P114" s="129"/>
      <c r="Q114" s="129"/>
      <c r="R114" s="129"/>
      <c r="S114" s="129"/>
      <c r="T114" s="129"/>
      <c r="U114" s="129"/>
    </row>
    <row r="115" spans="1:21" ht="30">
      <c r="A115" s="8">
        <v>171</v>
      </c>
      <c r="B115" s="7" t="s">
        <v>3070</v>
      </c>
      <c r="C115" s="3" t="s">
        <v>240</v>
      </c>
      <c r="D115" s="620">
        <v>652</v>
      </c>
      <c r="E115" s="7" t="s">
        <v>241</v>
      </c>
      <c r="F115" s="912">
        <v>241637.72</v>
      </c>
      <c r="G115" s="528" t="s">
        <v>6283</v>
      </c>
      <c r="H115" s="13" t="s">
        <v>7301</v>
      </c>
      <c r="I115" s="64"/>
      <c r="J115" s="311"/>
      <c r="K115" s="467"/>
      <c r="L115" s="466"/>
      <c r="M115" s="70"/>
      <c r="N115" s="726">
        <f t="shared" si="1"/>
        <v>111</v>
      </c>
      <c r="O115" s="129"/>
      <c r="P115" s="129"/>
      <c r="Q115" s="129"/>
      <c r="R115" s="129"/>
      <c r="S115" s="129"/>
      <c r="T115" s="129"/>
      <c r="U115" s="129"/>
    </row>
    <row r="116" spans="1:21" ht="75">
      <c r="A116" s="8">
        <v>173</v>
      </c>
      <c r="B116" s="7" t="s">
        <v>3071</v>
      </c>
      <c r="C116" s="3" t="s">
        <v>242</v>
      </c>
      <c r="D116" s="620">
        <v>408</v>
      </c>
      <c r="E116" s="471" t="s">
        <v>9853</v>
      </c>
      <c r="F116" s="932">
        <v>920341.92</v>
      </c>
      <c r="G116" s="528" t="s">
        <v>6283</v>
      </c>
      <c r="H116" s="13" t="s">
        <v>7305</v>
      </c>
      <c r="I116" s="64"/>
      <c r="J116" s="311"/>
      <c r="K116" s="467"/>
      <c r="L116" s="462"/>
      <c r="M116" s="70"/>
      <c r="N116" s="726">
        <f t="shared" si="1"/>
        <v>112</v>
      </c>
      <c r="O116" s="129"/>
      <c r="P116" s="129"/>
      <c r="Q116" s="129"/>
      <c r="R116" s="129"/>
      <c r="S116" s="129"/>
      <c r="T116" s="129"/>
      <c r="U116" s="129"/>
    </row>
    <row r="117" spans="1:21" ht="45">
      <c r="A117" s="8">
        <v>175</v>
      </c>
      <c r="B117" s="7" t="s">
        <v>3072</v>
      </c>
      <c r="C117" s="3" t="s">
        <v>243</v>
      </c>
      <c r="D117" s="620">
        <v>176</v>
      </c>
      <c r="E117" s="7" t="s">
        <v>3073</v>
      </c>
      <c r="F117" s="912">
        <v>212576.32</v>
      </c>
      <c r="G117" s="528" t="s">
        <v>6283</v>
      </c>
      <c r="H117" s="13" t="s">
        <v>7306</v>
      </c>
      <c r="I117" s="64"/>
      <c r="J117" s="311"/>
      <c r="K117" s="467"/>
      <c r="L117" s="462"/>
      <c r="M117" s="70"/>
      <c r="N117" s="726">
        <f t="shared" si="1"/>
        <v>113</v>
      </c>
      <c r="O117" s="129"/>
      <c r="P117" s="129"/>
      <c r="Q117" s="129"/>
      <c r="R117" s="129"/>
      <c r="S117" s="129"/>
      <c r="T117" s="129"/>
      <c r="U117" s="129"/>
    </row>
    <row r="118" spans="1:21" ht="30">
      <c r="A118" s="8">
        <v>176</v>
      </c>
      <c r="B118" s="7" t="s">
        <v>3074</v>
      </c>
      <c r="C118" s="3" t="s">
        <v>244</v>
      </c>
      <c r="D118" s="621">
        <v>275</v>
      </c>
      <c r="E118" s="7" t="s">
        <v>1033</v>
      </c>
      <c r="F118" s="912">
        <v>314525.75</v>
      </c>
      <c r="G118" s="528" t="s">
        <v>6283</v>
      </c>
      <c r="H118" s="13" t="s">
        <v>7307</v>
      </c>
      <c r="I118" s="64"/>
      <c r="J118" s="311"/>
      <c r="K118" s="467"/>
      <c r="L118" s="462"/>
      <c r="M118" s="70"/>
      <c r="N118" s="726">
        <f t="shared" si="1"/>
        <v>114</v>
      </c>
      <c r="O118" s="129"/>
      <c r="P118" s="129"/>
      <c r="Q118" s="129"/>
      <c r="R118" s="129"/>
      <c r="S118" s="129"/>
      <c r="T118" s="129"/>
      <c r="U118" s="129"/>
    </row>
    <row r="119" spans="1:21" ht="30">
      <c r="A119" s="8">
        <v>178</v>
      </c>
      <c r="B119" s="7" t="s">
        <v>3075</v>
      </c>
      <c r="C119" s="3" t="s">
        <v>245</v>
      </c>
      <c r="D119" s="621">
        <v>237</v>
      </c>
      <c r="E119" s="7" t="s">
        <v>2791</v>
      </c>
      <c r="F119" s="912">
        <v>233001.81</v>
      </c>
      <c r="G119" s="528" t="s">
        <v>6283</v>
      </c>
      <c r="H119" s="13" t="s">
        <v>7309</v>
      </c>
      <c r="I119" s="64"/>
      <c r="J119" s="311"/>
      <c r="K119" s="467"/>
      <c r="L119" s="462"/>
      <c r="M119" s="70"/>
      <c r="N119" s="726">
        <f t="shared" si="1"/>
        <v>115</v>
      </c>
      <c r="O119" s="129"/>
      <c r="P119" s="129"/>
      <c r="Q119" s="129"/>
      <c r="R119" s="129"/>
      <c r="S119" s="129"/>
      <c r="T119" s="129"/>
      <c r="U119" s="129"/>
    </row>
    <row r="120" spans="1:21" ht="30">
      <c r="A120" s="8">
        <v>179</v>
      </c>
      <c r="B120" s="7" t="s">
        <v>3076</v>
      </c>
      <c r="C120" s="3" t="s">
        <v>246</v>
      </c>
      <c r="D120" s="620">
        <v>415</v>
      </c>
      <c r="E120" s="7" t="s">
        <v>2792</v>
      </c>
      <c r="F120" s="912">
        <v>1011301.05</v>
      </c>
      <c r="G120" s="528" t="s">
        <v>6283</v>
      </c>
      <c r="H120" s="13" t="s">
        <v>7310</v>
      </c>
      <c r="I120" s="64"/>
      <c r="J120" s="311"/>
      <c r="K120" s="467"/>
      <c r="L120" s="462"/>
      <c r="M120" s="70"/>
      <c r="N120" s="726">
        <f t="shared" si="1"/>
        <v>116</v>
      </c>
      <c r="O120" s="129"/>
      <c r="P120" s="129"/>
      <c r="Q120" s="129"/>
      <c r="R120" s="129"/>
      <c r="S120" s="129"/>
      <c r="T120" s="129"/>
      <c r="U120" s="129"/>
    </row>
    <row r="121" spans="1:21" ht="45">
      <c r="A121" s="8">
        <v>183</v>
      </c>
      <c r="B121" s="7" t="s">
        <v>3077</v>
      </c>
      <c r="C121" s="3" t="s">
        <v>248</v>
      </c>
      <c r="D121" s="620">
        <v>10365</v>
      </c>
      <c r="E121" s="7" t="s">
        <v>3078</v>
      </c>
      <c r="F121" s="912">
        <v>5224062.99</v>
      </c>
      <c r="G121" s="528" t="s">
        <v>6283</v>
      </c>
      <c r="H121" s="13" t="s">
        <v>5395</v>
      </c>
      <c r="I121" s="64"/>
      <c r="J121" s="88" t="s">
        <v>249</v>
      </c>
      <c r="K121" s="87" t="s">
        <v>22</v>
      </c>
      <c r="L121" s="94" t="s">
        <v>250</v>
      </c>
      <c r="M121" s="70"/>
      <c r="N121" s="726">
        <f t="shared" si="1"/>
        <v>117</v>
      </c>
      <c r="O121" s="129"/>
      <c r="P121" s="129"/>
      <c r="Q121" s="129"/>
      <c r="R121" s="129"/>
      <c r="S121" s="129"/>
      <c r="T121" s="129"/>
      <c r="U121" s="129"/>
    </row>
    <row r="122" spans="1:21" ht="60">
      <c r="A122" s="8">
        <v>187</v>
      </c>
      <c r="B122" s="7" t="s">
        <v>3080</v>
      </c>
      <c r="C122" s="3" t="s">
        <v>251</v>
      </c>
      <c r="D122" s="620">
        <f>2253*86/100</f>
        <v>1937.58</v>
      </c>
      <c r="E122" s="7" t="s">
        <v>3079</v>
      </c>
      <c r="F122" s="912">
        <f>7775621.19*86/100</f>
        <v>6687034.2234000005</v>
      </c>
      <c r="G122" s="535" t="s">
        <v>6282</v>
      </c>
      <c r="H122" s="13" t="s">
        <v>5396</v>
      </c>
      <c r="I122" s="64"/>
      <c r="J122" s="88" t="s">
        <v>252</v>
      </c>
      <c r="K122" s="89" t="s">
        <v>253</v>
      </c>
      <c r="L122" s="94" t="s">
        <v>254</v>
      </c>
      <c r="M122" s="70"/>
      <c r="N122" s="726">
        <f t="shared" si="1"/>
        <v>118</v>
      </c>
      <c r="O122" s="129"/>
      <c r="P122" s="129"/>
      <c r="Q122" s="129"/>
      <c r="R122" s="129"/>
      <c r="S122" s="129"/>
      <c r="T122" s="129"/>
      <c r="U122" s="129"/>
    </row>
    <row r="123" spans="1:21" ht="30">
      <c r="A123" s="8">
        <v>188</v>
      </c>
      <c r="B123" s="7" t="s">
        <v>3081</v>
      </c>
      <c r="C123" s="3" t="s">
        <v>255</v>
      </c>
      <c r="D123" s="620">
        <v>500</v>
      </c>
      <c r="E123" s="7" t="s">
        <v>173</v>
      </c>
      <c r="F123" s="912">
        <v>103985</v>
      </c>
      <c r="G123" s="528" t="s">
        <v>6283</v>
      </c>
      <c r="H123" s="13" t="s">
        <v>5397</v>
      </c>
      <c r="I123" s="64"/>
      <c r="J123" s="311"/>
      <c r="K123" s="467"/>
      <c r="L123" s="462"/>
      <c r="M123" s="70"/>
      <c r="N123" s="726">
        <f t="shared" si="1"/>
        <v>119</v>
      </c>
      <c r="O123" s="129"/>
      <c r="P123" s="129"/>
      <c r="Q123" s="129"/>
      <c r="R123" s="129"/>
      <c r="S123" s="129"/>
      <c r="T123" s="129"/>
      <c r="U123" s="129"/>
    </row>
    <row r="124" spans="1:21" ht="30">
      <c r="A124" s="8">
        <v>190</v>
      </c>
      <c r="B124" s="7" t="s">
        <v>3082</v>
      </c>
      <c r="C124" s="3" t="s">
        <v>256</v>
      </c>
      <c r="D124" s="620">
        <v>451</v>
      </c>
      <c r="E124" s="7" t="s">
        <v>173</v>
      </c>
      <c r="F124" s="912">
        <v>87024.960000000006</v>
      </c>
      <c r="G124" s="528" t="s">
        <v>6283</v>
      </c>
      <c r="H124" s="13" t="s">
        <v>5398</v>
      </c>
      <c r="I124" s="64"/>
      <c r="J124" s="311"/>
      <c r="K124" s="467"/>
      <c r="L124" s="462"/>
      <c r="M124" s="70"/>
      <c r="N124" s="726">
        <f t="shared" si="1"/>
        <v>120</v>
      </c>
      <c r="O124" s="129"/>
      <c r="P124" s="129"/>
      <c r="Q124" s="129"/>
      <c r="R124" s="129"/>
      <c r="S124" s="129"/>
      <c r="T124" s="129"/>
      <c r="U124" s="129"/>
    </row>
    <row r="125" spans="1:21" ht="47.25" customHeight="1">
      <c r="A125" s="8">
        <v>191</v>
      </c>
      <c r="B125" s="7" t="s">
        <v>3090</v>
      </c>
      <c r="C125" s="3" t="s">
        <v>257</v>
      </c>
      <c r="D125" s="620">
        <v>261</v>
      </c>
      <c r="E125" s="7" t="s">
        <v>3083</v>
      </c>
      <c r="F125" s="912">
        <v>332109.45</v>
      </c>
      <c r="G125" s="528" t="s">
        <v>6283</v>
      </c>
      <c r="H125" s="435" t="s">
        <v>5399</v>
      </c>
      <c r="I125" s="64"/>
      <c r="J125" s="311"/>
      <c r="K125" s="467"/>
      <c r="L125" s="462"/>
      <c r="M125" s="70"/>
      <c r="N125" s="726">
        <f t="shared" si="1"/>
        <v>121</v>
      </c>
      <c r="O125" s="129"/>
      <c r="P125" s="129"/>
      <c r="Q125" s="129"/>
      <c r="R125" s="129"/>
      <c r="S125" s="129"/>
      <c r="T125" s="129"/>
      <c r="U125" s="129"/>
    </row>
    <row r="126" spans="1:21" ht="45" customHeight="1">
      <c r="A126" s="8">
        <v>192</v>
      </c>
      <c r="B126" s="7" t="s">
        <v>3091</v>
      </c>
      <c r="C126" s="3" t="s">
        <v>258</v>
      </c>
      <c r="D126" s="620">
        <v>395</v>
      </c>
      <c r="E126" s="7" t="s">
        <v>3084</v>
      </c>
      <c r="F126" s="912">
        <v>1059745.5</v>
      </c>
      <c r="G126" s="528" t="s">
        <v>6283</v>
      </c>
      <c r="H126" s="435" t="s">
        <v>3088</v>
      </c>
      <c r="I126" s="64"/>
      <c r="J126" s="311"/>
      <c r="K126" s="467"/>
      <c r="L126" s="462"/>
      <c r="M126" s="70"/>
      <c r="N126" s="726">
        <f t="shared" si="1"/>
        <v>122</v>
      </c>
      <c r="O126" s="129"/>
      <c r="P126" s="129"/>
      <c r="Q126" s="129"/>
      <c r="R126" s="129"/>
      <c r="S126" s="129"/>
      <c r="T126" s="129"/>
      <c r="U126" s="129"/>
    </row>
    <row r="127" spans="1:21" ht="45" customHeight="1">
      <c r="A127" s="8">
        <v>193</v>
      </c>
      <c r="B127" s="7" t="s">
        <v>3092</v>
      </c>
      <c r="C127" s="3" t="s">
        <v>259</v>
      </c>
      <c r="D127" s="620">
        <v>263</v>
      </c>
      <c r="E127" s="7" t="s">
        <v>3085</v>
      </c>
      <c r="F127" s="912">
        <v>247080.61</v>
      </c>
      <c r="G127" s="528" t="s">
        <v>6283</v>
      </c>
      <c r="H127" s="435" t="s">
        <v>5400</v>
      </c>
      <c r="I127" s="64"/>
      <c r="J127" s="311"/>
      <c r="K127" s="467"/>
      <c r="L127" s="462"/>
      <c r="M127" s="70"/>
      <c r="N127" s="726">
        <f t="shared" si="1"/>
        <v>123</v>
      </c>
      <c r="O127" s="129"/>
      <c r="P127" s="129"/>
      <c r="Q127" s="129"/>
      <c r="R127" s="129"/>
      <c r="S127" s="129"/>
      <c r="T127" s="129"/>
      <c r="U127" s="129"/>
    </row>
    <row r="128" spans="1:21" ht="44.25" customHeight="1">
      <c r="A128" s="8">
        <v>194</v>
      </c>
      <c r="B128" s="7" t="s">
        <v>3093</v>
      </c>
      <c r="C128" s="3" t="s">
        <v>260</v>
      </c>
      <c r="D128" s="619">
        <v>277</v>
      </c>
      <c r="E128" s="7" t="s">
        <v>3086</v>
      </c>
      <c r="F128" s="912">
        <v>416076.16</v>
      </c>
      <c r="G128" s="528" t="s">
        <v>6283</v>
      </c>
      <c r="H128" s="435" t="s">
        <v>3089</v>
      </c>
      <c r="I128" s="64"/>
      <c r="J128" s="311"/>
      <c r="K128" s="467"/>
      <c r="L128" s="462"/>
      <c r="M128" s="70"/>
      <c r="N128" s="726">
        <f t="shared" si="1"/>
        <v>124</v>
      </c>
      <c r="O128" s="129"/>
      <c r="P128" s="129"/>
      <c r="Q128" s="129"/>
      <c r="R128" s="129"/>
      <c r="S128" s="129"/>
      <c r="T128" s="129"/>
      <c r="U128" s="129"/>
    </row>
    <row r="129" spans="1:21" ht="45.75" customHeight="1">
      <c r="A129" s="8">
        <v>195</v>
      </c>
      <c r="B129" s="7" t="s">
        <v>3094</v>
      </c>
      <c r="C129" s="3" t="s">
        <v>261</v>
      </c>
      <c r="D129" s="621">
        <v>270</v>
      </c>
      <c r="E129" s="7" t="s">
        <v>3087</v>
      </c>
      <c r="F129" s="912">
        <v>274233.59999999998</v>
      </c>
      <c r="G129" s="528" t="s">
        <v>6283</v>
      </c>
      <c r="H129" s="435" t="s">
        <v>3149</v>
      </c>
      <c r="I129" s="64"/>
      <c r="J129" s="311"/>
      <c r="K129" s="467"/>
      <c r="L129" s="462"/>
      <c r="M129" s="70"/>
      <c r="N129" s="726">
        <f t="shared" si="1"/>
        <v>125</v>
      </c>
      <c r="O129" s="129"/>
      <c r="P129" s="129"/>
      <c r="Q129" s="129"/>
      <c r="R129" s="129"/>
      <c r="S129" s="129"/>
      <c r="T129" s="129"/>
      <c r="U129" s="129"/>
    </row>
    <row r="130" spans="1:21" ht="45.75" customHeight="1">
      <c r="A130" s="8">
        <v>196</v>
      </c>
      <c r="B130" s="7" t="s">
        <v>3098</v>
      </c>
      <c r="C130" s="3" t="s">
        <v>262</v>
      </c>
      <c r="D130" s="620">
        <v>368</v>
      </c>
      <c r="E130" s="7" t="s">
        <v>3095</v>
      </c>
      <c r="F130" s="912">
        <v>352444.64</v>
      </c>
      <c r="G130" s="528" t="s">
        <v>6283</v>
      </c>
      <c r="H130" s="435" t="s">
        <v>5401</v>
      </c>
      <c r="I130" s="64"/>
      <c r="J130" s="311"/>
      <c r="K130" s="467"/>
      <c r="L130" s="462"/>
      <c r="M130" s="70"/>
      <c r="N130" s="726">
        <f t="shared" si="1"/>
        <v>126</v>
      </c>
      <c r="O130" s="129"/>
      <c r="P130" s="129"/>
      <c r="Q130" s="129"/>
      <c r="R130" s="129"/>
      <c r="S130" s="129"/>
      <c r="T130" s="129"/>
      <c r="U130" s="129"/>
    </row>
    <row r="131" spans="1:21" ht="45.75" customHeight="1">
      <c r="A131" s="8">
        <v>197</v>
      </c>
      <c r="B131" s="7" t="s">
        <v>3099</v>
      </c>
      <c r="C131" s="3" t="s">
        <v>263</v>
      </c>
      <c r="D131" s="620">
        <v>233</v>
      </c>
      <c r="E131" s="7" t="s">
        <v>3096</v>
      </c>
      <c r="F131" s="912">
        <v>338092.32</v>
      </c>
      <c r="G131" s="528" t="s">
        <v>6283</v>
      </c>
      <c r="H131" s="435" t="s">
        <v>3148</v>
      </c>
      <c r="I131" s="64"/>
      <c r="J131" s="311"/>
      <c r="K131" s="467"/>
      <c r="L131" s="462"/>
      <c r="M131" s="70"/>
      <c r="N131" s="726">
        <f t="shared" ref="N131:N193" si="2">N130+1</f>
        <v>127</v>
      </c>
      <c r="O131" s="129"/>
      <c r="P131" s="129"/>
      <c r="Q131" s="129"/>
      <c r="R131" s="129"/>
      <c r="S131" s="129"/>
      <c r="T131" s="129"/>
      <c r="U131" s="129"/>
    </row>
    <row r="132" spans="1:21" ht="45.75" customHeight="1">
      <c r="A132" s="8">
        <v>198</v>
      </c>
      <c r="B132" s="7" t="s">
        <v>3100</v>
      </c>
      <c r="C132" s="3" t="s">
        <v>264</v>
      </c>
      <c r="D132" s="620">
        <v>262</v>
      </c>
      <c r="E132" s="7" t="s">
        <v>3097</v>
      </c>
      <c r="F132" s="912">
        <v>395213.9</v>
      </c>
      <c r="G132" s="528" t="s">
        <v>6283</v>
      </c>
      <c r="H132" s="435" t="s">
        <v>3147</v>
      </c>
      <c r="I132" s="64"/>
      <c r="J132" s="311"/>
      <c r="K132" s="467"/>
      <c r="L132" s="462"/>
      <c r="M132" s="70"/>
      <c r="N132" s="726">
        <f t="shared" si="2"/>
        <v>128</v>
      </c>
      <c r="O132" s="129"/>
      <c r="P132" s="129"/>
      <c r="Q132" s="129"/>
      <c r="R132" s="129"/>
      <c r="S132" s="129"/>
      <c r="T132" s="129"/>
      <c r="U132" s="129"/>
    </row>
    <row r="133" spans="1:21" ht="45.75" customHeight="1">
      <c r="A133" s="8">
        <v>199</v>
      </c>
      <c r="B133" s="7" t="s">
        <v>3101</v>
      </c>
      <c r="C133" s="3" t="s">
        <v>265</v>
      </c>
      <c r="D133" s="620">
        <v>12032</v>
      </c>
      <c r="E133" s="7" t="s">
        <v>266</v>
      </c>
      <c r="F133" s="912">
        <v>36621678.079999998</v>
      </c>
      <c r="G133" s="528" t="s">
        <v>6283</v>
      </c>
      <c r="H133" s="435" t="s">
        <v>5906</v>
      </c>
      <c r="I133" s="64"/>
      <c r="J133" s="452" t="s">
        <v>6743</v>
      </c>
      <c r="K133" s="584" t="s">
        <v>6748</v>
      </c>
      <c r="L133" s="123" t="s">
        <v>6749</v>
      </c>
      <c r="M133" s="70"/>
      <c r="N133" s="726">
        <f t="shared" si="2"/>
        <v>129</v>
      </c>
      <c r="O133" s="129"/>
      <c r="P133" s="129"/>
      <c r="Q133" s="129"/>
      <c r="R133" s="129"/>
      <c r="S133" s="129"/>
      <c r="T133" s="129"/>
      <c r="U133" s="129"/>
    </row>
    <row r="134" spans="1:21" ht="45.75" customHeight="1">
      <c r="A134" s="8">
        <v>200</v>
      </c>
      <c r="B134" s="3" t="s">
        <v>3102</v>
      </c>
      <c r="C134" s="3" t="s">
        <v>267</v>
      </c>
      <c r="D134" s="619">
        <f>1083</f>
        <v>1083</v>
      </c>
      <c r="E134" s="3" t="s">
        <v>145</v>
      </c>
      <c r="F134" s="912">
        <v>357649.91999999998</v>
      </c>
      <c r="G134" s="528" t="s">
        <v>6283</v>
      </c>
      <c r="H134" s="34" t="s">
        <v>5907</v>
      </c>
      <c r="I134" s="64"/>
      <c r="J134" s="464"/>
      <c r="K134" s="445"/>
      <c r="L134" s="462"/>
      <c r="M134" s="70"/>
      <c r="N134" s="726">
        <f t="shared" si="2"/>
        <v>130</v>
      </c>
      <c r="O134" s="129"/>
      <c r="P134" s="129"/>
      <c r="Q134" s="129"/>
      <c r="R134" s="129"/>
      <c r="S134" s="129"/>
      <c r="T134" s="129"/>
      <c r="U134" s="129"/>
    </row>
    <row r="135" spans="1:21" ht="30">
      <c r="A135" s="8">
        <v>201</v>
      </c>
      <c r="B135" s="7" t="s">
        <v>3110</v>
      </c>
      <c r="C135" s="3" t="s">
        <v>268</v>
      </c>
      <c r="D135" s="620">
        <v>694</v>
      </c>
      <c r="E135" s="7" t="s">
        <v>3103</v>
      </c>
      <c r="F135" s="912">
        <v>945359.86</v>
      </c>
      <c r="G135" s="528" t="s">
        <v>6283</v>
      </c>
      <c r="H135" s="13" t="s">
        <v>5402</v>
      </c>
      <c r="I135" s="64"/>
      <c r="J135" s="464"/>
      <c r="K135" s="445"/>
      <c r="L135" s="462"/>
      <c r="M135" s="70"/>
      <c r="N135" s="726">
        <f t="shared" si="2"/>
        <v>131</v>
      </c>
      <c r="O135" s="129"/>
      <c r="P135" s="129"/>
      <c r="Q135" s="129"/>
      <c r="R135" s="129"/>
      <c r="S135" s="129"/>
      <c r="T135" s="129"/>
      <c r="U135" s="129"/>
    </row>
    <row r="136" spans="1:21" ht="30">
      <c r="A136" s="8">
        <v>202</v>
      </c>
      <c r="B136" s="7" t="s">
        <v>3111</v>
      </c>
      <c r="C136" s="3" t="s">
        <v>269</v>
      </c>
      <c r="D136" s="620">
        <v>144</v>
      </c>
      <c r="E136" s="7" t="s">
        <v>3104</v>
      </c>
      <c r="F136" s="912">
        <v>205793.28</v>
      </c>
      <c r="G136" s="528" t="s">
        <v>6283</v>
      </c>
      <c r="H136" s="13" t="s">
        <v>5403</v>
      </c>
      <c r="I136" s="64"/>
      <c r="J136" s="464"/>
      <c r="K136" s="445"/>
      <c r="L136" s="462"/>
      <c r="M136" s="70"/>
      <c r="N136" s="726">
        <f t="shared" si="2"/>
        <v>132</v>
      </c>
      <c r="O136" s="129"/>
      <c r="P136" s="129"/>
      <c r="Q136" s="129"/>
      <c r="R136" s="129"/>
      <c r="S136" s="129"/>
      <c r="T136" s="129"/>
      <c r="U136" s="129"/>
    </row>
    <row r="137" spans="1:21" ht="30">
      <c r="A137" s="8">
        <v>203</v>
      </c>
      <c r="B137" s="7" t="s">
        <v>3112</v>
      </c>
      <c r="C137" s="3" t="s">
        <v>270</v>
      </c>
      <c r="D137" s="620">
        <v>212</v>
      </c>
      <c r="E137" s="7" t="s">
        <v>3105</v>
      </c>
      <c r="F137" s="912">
        <v>442969.76</v>
      </c>
      <c r="G137" s="528" t="s">
        <v>6283</v>
      </c>
      <c r="H137" s="13" t="s">
        <v>3146</v>
      </c>
      <c r="I137" s="64"/>
      <c r="J137" s="464"/>
      <c r="K137" s="445"/>
      <c r="L137" s="462"/>
      <c r="M137" s="70"/>
      <c r="N137" s="726">
        <f t="shared" si="2"/>
        <v>133</v>
      </c>
      <c r="O137" s="129"/>
      <c r="P137" s="129"/>
      <c r="Q137" s="129"/>
      <c r="R137" s="129"/>
      <c r="S137" s="129"/>
      <c r="T137" s="129"/>
      <c r="U137" s="129"/>
    </row>
    <row r="138" spans="1:21" ht="30">
      <c r="A138" s="8">
        <v>204</v>
      </c>
      <c r="B138" s="7" t="s">
        <v>3113</v>
      </c>
      <c r="C138" s="3" t="s">
        <v>271</v>
      </c>
      <c r="D138" s="620">
        <v>149</v>
      </c>
      <c r="E138" s="7" t="s">
        <v>3106</v>
      </c>
      <c r="F138" s="912">
        <v>148769.04999999999</v>
      </c>
      <c r="G138" s="528" t="s">
        <v>6283</v>
      </c>
      <c r="H138" s="13" t="s">
        <v>5404</v>
      </c>
      <c r="I138" s="64"/>
      <c r="J138" s="464"/>
      <c r="K138" s="445"/>
      <c r="L138" s="462"/>
      <c r="M138" s="70"/>
      <c r="N138" s="726">
        <f t="shared" si="2"/>
        <v>134</v>
      </c>
      <c r="O138" s="129"/>
      <c r="P138" s="129"/>
      <c r="Q138" s="129"/>
      <c r="R138" s="129"/>
      <c r="S138" s="129"/>
      <c r="T138" s="129"/>
      <c r="U138" s="129"/>
    </row>
    <row r="139" spans="1:21" ht="30">
      <c r="A139" s="8">
        <v>205</v>
      </c>
      <c r="B139" s="7" t="s">
        <v>3114</v>
      </c>
      <c r="C139" s="3" t="s">
        <v>272</v>
      </c>
      <c r="D139" s="620">
        <v>324</v>
      </c>
      <c r="E139" s="7" t="s">
        <v>3107</v>
      </c>
      <c r="F139" s="912">
        <v>264594.59999999998</v>
      </c>
      <c r="G139" s="528" t="s">
        <v>6283</v>
      </c>
      <c r="H139" s="13" t="s">
        <v>5405</v>
      </c>
      <c r="I139" s="64"/>
      <c r="J139" s="464"/>
      <c r="K139" s="445"/>
      <c r="L139" s="462"/>
      <c r="M139" s="70"/>
      <c r="N139" s="726">
        <f t="shared" si="2"/>
        <v>135</v>
      </c>
      <c r="O139" s="129"/>
      <c r="P139" s="129"/>
      <c r="Q139" s="129"/>
      <c r="R139" s="129"/>
      <c r="S139" s="129"/>
      <c r="T139" s="129"/>
      <c r="U139" s="129"/>
    </row>
    <row r="140" spans="1:21" ht="30">
      <c r="A140" s="8">
        <v>206</v>
      </c>
      <c r="B140" s="7" t="s">
        <v>3117</v>
      </c>
      <c r="C140" s="3" t="s">
        <v>273</v>
      </c>
      <c r="D140" s="620">
        <v>347</v>
      </c>
      <c r="E140" s="7" t="s">
        <v>3108</v>
      </c>
      <c r="F140" s="912">
        <v>461794.54</v>
      </c>
      <c r="G140" s="528" t="s">
        <v>6283</v>
      </c>
      <c r="H140" s="13" t="s">
        <v>3145</v>
      </c>
      <c r="I140" s="64"/>
      <c r="J140" s="311"/>
      <c r="K140" s="467"/>
      <c r="L140" s="462"/>
      <c r="M140" s="70"/>
      <c r="N140" s="726">
        <f t="shared" si="2"/>
        <v>136</v>
      </c>
      <c r="O140" s="129"/>
      <c r="P140" s="129"/>
      <c r="Q140" s="129"/>
      <c r="R140" s="129"/>
      <c r="S140" s="129"/>
      <c r="T140" s="129"/>
      <c r="U140" s="129"/>
    </row>
    <row r="141" spans="1:21" ht="30">
      <c r="A141" s="8">
        <v>207</v>
      </c>
      <c r="B141" s="7" t="s">
        <v>3115</v>
      </c>
      <c r="C141" s="3" t="s">
        <v>274</v>
      </c>
      <c r="D141" s="620">
        <v>347</v>
      </c>
      <c r="E141" s="7" t="s">
        <v>3109</v>
      </c>
      <c r="F141" s="912">
        <v>316314.78999999998</v>
      </c>
      <c r="G141" s="528" t="s">
        <v>6283</v>
      </c>
      <c r="H141" s="13" t="s">
        <v>3116</v>
      </c>
      <c r="I141" s="64"/>
      <c r="J141" s="311"/>
      <c r="K141" s="467"/>
      <c r="L141" s="462"/>
      <c r="M141" s="70"/>
      <c r="N141" s="726">
        <f t="shared" si="2"/>
        <v>137</v>
      </c>
      <c r="O141" s="129"/>
      <c r="P141" s="129"/>
      <c r="Q141" s="129"/>
      <c r="R141" s="129"/>
      <c r="S141" s="129"/>
      <c r="T141" s="129"/>
      <c r="U141" s="129"/>
    </row>
    <row r="142" spans="1:21" ht="45">
      <c r="A142" s="242">
        <v>210</v>
      </c>
      <c r="B142" s="7" t="s">
        <v>3122</v>
      </c>
      <c r="C142" s="3" t="s">
        <v>2003</v>
      </c>
      <c r="D142" s="620">
        <v>501</v>
      </c>
      <c r="E142" s="7" t="s">
        <v>3118</v>
      </c>
      <c r="F142" s="912">
        <v>2051845.5</v>
      </c>
      <c r="G142" s="528" t="s">
        <v>6283</v>
      </c>
      <c r="H142" s="13" t="s">
        <v>5406</v>
      </c>
      <c r="I142" s="64"/>
      <c r="J142" s="88" t="s">
        <v>7986</v>
      </c>
      <c r="K142" s="87" t="s">
        <v>7957</v>
      </c>
      <c r="L142" s="693" t="s">
        <v>7987</v>
      </c>
      <c r="M142" s="610" t="s">
        <v>7988</v>
      </c>
      <c r="N142" s="726">
        <f t="shared" si="2"/>
        <v>138</v>
      </c>
      <c r="O142" s="129"/>
      <c r="P142" s="129"/>
      <c r="Q142" s="129"/>
      <c r="R142" s="129"/>
      <c r="S142" s="129"/>
      <c r="T142" s="129"/>
      <c r="U142" s="129"/>
    </row>
    <row r="143" spans="1:21" ht="75">
      <c r="A143" s="8">
        <v>213</v>
      </c>
      <c r="B143" s="7" t="s">
        <v>3123</v>
      </c>
      <c r="C143" s="3" t="s">
        <v>275</v>
      </c>
      <c r="D143" s="686">
        <f>3545-655</f>
        <v>2890</v>
      </c>
      <c r="E143" s="471" t="s">
        <v>3119</v>
      </c>
      <c r="F143" s="932">
        <v>3899997.2</v>
      </c>
      <c r="G143" s="528" t="s">
        <v>6283</v>
      </c>
      <c r="H143" s="13" t="s">
        <v>3121</v>
      </c>
      <c r="I143" s="64"/>
      <c r="J143" s="486" t="s">
        <v>7986</v>
      </c>
      <c r="K143" s="99" t="s">
        <v>7957</v>
      </c>
      <c r="L143" s="693" t="s">
        <v>7993</v>
      </c>
      <c r="M143" s="610" t="s">
        <v>7994</v>
      </c>
      <c r="N143" s="726">
        <f>N142+1</f>
        <v>139</v>
      </c>
      <c r="O143" s="129"/>
      <c r="P143" s="129"/>
      <c r="Q143" s="129"/>
      <c r="R143" s="129"/>
      <c r="S143" s="129"/>
      <c r="T143" s="129"/>
      <c r="U143" s="129"/>
    </row>
    <row r="144" spans="1:21" ht="45">
      <c r="A144" s="8">
        <v>214</v>
      </c>
      <c r="B144" s="7" t="s">
        <v>3124</v>
      </c>
      <c r="C144" s="3" t="s">
        <v>276</v>
      </c>
      <c r="D144" s="620">
        <v>33</v>
      </c>
      <c r="E144" s="7" t="s">
        <v>3120</v>
      </c>
      <c r="F144" s="912">
        <v>43724.01</v>
      </c>
      <c r="G144" s="528" t="s">
        <v>6283</v>
      </c>
      <c r="H144" s="13" t="s">
        <v>3144</v>
      </c>
      <c r="I144" s="64"/>
      <c r="J144" s="486" t="s">
        <v>7986</v>
      </c>
      <c r="K144" s="99" t="s">
        <v>7957</v>
      </c>
      <c r="L144" s="693" t="s">
        <v>7995</v>
      </c>
      <c r="M144" s="610" t="s">
        <v>7961</v>
      </c>
      <c r="N144" s="726">
        <f t="shared" si="2"/>
        <v>140</v>
      </c>
      <c r="O144" s="129"/>
      <c r="P144" s="129"/>
      <c r="Q144" s="129"/>
      <c r="R144" s="129"/>
      <c r="S144" s="129"/>
      <c r="T144" s="129"/>
      <c r="U144" s="129"/>
    </row>
    <row r="145" spans="1:21" ht="45">
      <c r="A145" s="8">
        <v>215</v>
      </c>
      <c r="B145" s="7" t="s">
        <v>3127</v>
      </c>
      <c r="C145" s="3" t="s">
        <v>277</v>
      </c>
      <c r="D145" s="620">
        <v>37</v>
      </c>
      <c r="E145" s="7" t="s">
        <v>3045</v>
      </c>
      <c r="F145" s="912">
        <v>63548.24</v>
      </c>
      <c r="G145" s="528" t="s">
        <v>6283</v>
      </c>
      <c r="H145" s="435" t="s">
        <v>5407</v>
      </c>
      <c r="I145" s="64"/>
      <c r="J145" s="486" t="s">
        <v>7986</v>
      </c>
      <c r="K145" s="87" t="s">
        <v>7957</v>
      </c>
      <c r="L145" s="693" t="s">
        <v>8010</v>
      </c>
      <c r="M145" s="610" t="s">
        <v>7961</v>
      </c>
      <c r="N145" s="726">
        <f t="shared" si="2"/>
        <v>141</v>
      </c>
      <c r="O145" s="129"/>
      <c r="P145" s="129"/>
      <c r="Q145" s="129"/>
      <c r="R145" s="129"/>
      <c r="S145" s="129"/>
      <c r="T145" s="129"/>
      <c r="U145" s="129"/>
    </row>
    <row r="146" spans="1:21" ht="30">
      <c r="A146" s="8">
        <v>217</v>
      </c>
      <c r="B146" s="7" t="s">
        <v>3128</v>
      </c>
      <c r="C146" s="3" t="s">
        <v>278</v>
      </c>
      <c r="D146" s="620">
        <v>518</v>
      </c>
      <c r="E146" s="7" t="s">
        <v>3129</v>
      </c>
      <c r="F146" s="912">
        <v>1978050.34</v>
      </c>
      <c r="G146" s="528" t="s">
        <v>6283</v>
      </c>
      <c r="H146" s="435" t="s">
        <v>5408</v>
      </c>
      <c r="I146" s="64"/>
      <c r="J146" s="311"/>
      <c r="K146" s="467"/>
      <c r="L146" s="462"/>
      <c r="M146" s="70"/>
      <c r="N146" s="726">
        <f t="shared" si="2"/>
        <v>142</v>
      </c>
      <c r="O146" s="129"/>
      <c r="P146" s="129"/>
      <c r="Q146" s="129"/>
      <c r="R146" s="129"/>
      <c r="S146" s="129"/>
      <c r="T146" s="129"/>
      <c r="U146" s="129"/>
    </row>
    <row r="147" spans="1:21" ht="45">
      <c r="A147" s="8">
        <v>218</v>
      </c>
      <c r="B147" s="7" t="s">
        <v>3130</v>
      </c>
      <c r="C147" s="3" t="s">
        <v>2004</v>
      </c>
      <c r="D147" s="621">
        <v>14253</v>
      </c>
      <c r="E147" s="7" t="s">
        <v>3126</v>
      </c>
      <c r="F147" s="912">
        <v>3921000.3</v>
      </c>
      <c r="G147" s="528" t="s">
        <v>6283</v>
      </c>
      <c r="H147" s="435" t="s">
        <v>3125</v>
      </c>
      <c r="I147" s="64"/>
      <c r="J147" s="88" t="s">
        <v>7986</v>
      </c>
      <c r="K147" s="87" t="s">
        <v>7957</v>
      </c>
      <c r="L147" s="90" t="s">
        <v>8013</v>
      </c>
      <c r="M147" s="610" t="s">
        <v>8014</v>
      </c>
      <c r="N147" s="726">
        <f t="shared" si="2"/>
        <v>143</v>
      </c>
      <c r="O147" s="129"/>
      <c r="P147" s="129"/>
      <c r="Q147" s="129"/>
      <c r="R147" s="129"/>
      <c r="S147" s="129"/>
      <c r="T147" s="129"/>
      <c r="U147" s="129"/>
    </row>
    <row r="148" spans="1:21" ht="30">
      <c r="A148" s="8">
        <v>221</v>
      </c>
      <c r="B148" s="7" t="s">
        <v>3135</v>
      </c>
      <c r="C148" s="3" t="s">
        <v>279</v>
      </c>
      <c r="D148" s="620">
        <v>116</v>
      </c>
      <c r="E148" s="7" t="s">
        <v>3131</v>
      </c>
      <c r="F148" s="912">
        <v>135486.84</v>
      </c>
      <c r="G148" s="528" t="s">
        <v>6283</v>
      </c>
      <c r="H148" s="13" t="s">
        <v>5409</v>
      </c>
      <c r="I148" s="246"/>
      <c r="J148" s="467"/>
      <c r="K148" s="467"/>
      <c r="L148" s="462"/>
      <c r="M148" s="83"/>
      <c r="N148" s="726">
        <f t="shared" si="2"/>
        <v>144</v>
      </c>
      <c r="O148" s="129"/>
      <c r="P148" s="129"/>
      <c r="Q148" s="129"/>
      <c r="R148" s="129"/>
      <c r="S148" s="129"/>
      <c r="T148" s="129"/>
      <c r="U148" s="129"/>
    </row>
    <row r="149" spans="1:21" ht="45">
      <c r="A149" s="8">
        <v>223</v>
      </c>
      <c r="B149" s="7" t="s">
        <v>3136</v>
      </c>
      <c r="C149" s="3" t="s">
        <v>280</v>
      </c>
      <c r="D149" s="620">
        <v>3456</v>
      </c>
      <c r="E149" s="7" t="s">
        <v>3132</v>
      </c>
      <c r="F149" s="912">
        <v>8669998.0800000001</v>
      </c>
      <c r="G149" s="528" t="s">
        <v>6283</v>
      </c>
      <c r="H149" s="13" t="s">
        <v>5410</v>
      </c>
      <c r="I149" s="246"/>
      <c r="J149" s="90" t="s">
        <v>7986</v>
      </c>
      <c r="K149" s="87" t="s">
        <v>7957</v>
      </c>
      <c r="L149" s="90" t="s">
        <v>8011</v>
      </c>
      <c r="M149" s="874" t="s">
        <v>7988</v>
      </c>
      <c r="N149" s="726">
        <f t="shared" si="2"/>
        <v>145</v>
      </c>
      <c r="O149" s="129"/>
      <c r="P149" s="129"/>
      <c r="Q149" s="129"/>
      <c r="R149" s="129"/>
      <c r="S149" s="129"/>
      <c r="T149" s="129"/>
      <c r="U149" s="129"/>
    </row>
    <row r="150" spans="1:21" ht="45">
      <c r="A150" s="8">
        <v>224</v>
      </c>
      <c r="B150" s="7" t="s">
        <v>3137</v>
      </c>
      <c r="C150" s="3" t="s">
        <v>281</v>
      </c>
      <c r="D150" s="620">
        <v>6561</v>
      </c>
      <c r="E150" s="7" t="s">
        <v>3133</v>
      </c>
      <c r="F150" s="912">
        <v>1323419.31</v>
      </c>
      <c r="G150" s="528" t="s">
        <v>6283</v>
      </c>
      <c r="H150" s="13" t="s">
        <v>5411</v>
      </c>
      <c r="I150" s="246"/>
      <c r="J150" s="693" t="s">
        <v>7986</v>
      </c>
      <c r="K150" s="99" t="s">
        <v>7957</v>
      </c>
      <c r="L150" s="693" t="s">
        <v>8015</v>
      </c>
      <c r="M150" s="870" t="s">
        <v>7988</v>
      </c>
      <c r="N150" s="726">
        <f t="shared" si="2"/>
        <v>146</v>
      </c>
      <c r="O150" s="129"/>
      <c r="P150" s="129"/>
      <c r="Q150" s="129"/>
      <c r="R150" s="129"/>
      <c r="S150" s="129"/>
      <c r="T150" s="129"/>
      <c r="U150" s="129"/>
    </row>
    <row r="151" spans="1:21" ht="45">
      <c r="A151" s="8">
        <v>225</v>
      </c>
      <c r="B151" s="7" t="s">
        <v>3138</v>
      </c>
      <c r="C151" s="3" t="s">
        <v>282</v>
      </c>
      <c r="D151" s="620">
        <v>11919</v>
      </c>
      <c r="E151" s="7" t="s">
        <v>3133</v>
      </c>
      <c r="F151" s="912">
        <v>4443045.63</v>
      </c>
      <c r="G151" s="528" t="s">
        <v>6283</v>
      </c>
      <c r="H151" s="13" t="s">
        <v>5412</v>
      </c>
      <c r="I151" s="246"/>
      <c r="J151" s="90" t="s">
        <v>7986</v>
      </c>
      <c r="K151" s="87" t="s">
        <v>7957</v>
      </c>
      <c r="L151" s="90" t="s">
        <v>8012</v>
      </c>
      <c r="M151" s="870" t="s">
        <v>7988</v>
      </c>
      <c r="N151" s="726">
        <f t="shared" si="2"/>
        <v>147</v>
      </c>
      <c r="O151" s="129"/>
      <c r="P151" s="129"/>
      <c r="Q151" s="129"/>
      <c r="R151" s="129"/>
      <c r="S151" s="129"/>
      <c r="T151" s="129"/>
      <c r="U151" s="129"/>
    </row>
    <row r="152" spans="1:21" ht="75">
      <c r="A152" s="8">
        <v>226</v>
      </c>
      <c r="B152" s="7" t="s">
        <v>3140</v>
      </c>
      <c r="C152" s="3" t="s">
        <v>283</v>
      </c>
      <c r="D152" s="620">
        <v>9813</v>
      </c>
      <c r="E152" s="7" t="s">
        <v>3134</v>
      </c>
      <c r="F152" s="912">
        <v>12806848.17</v>
      </c>
      <c r="G152" s="528" t="s">
        <v>6283</v>
      </c>
      <c r="H152" s="435" t="s">
        <v>5905</v>
      </c>
      <c r="I152" s="246"/>
      <c r="J152" s="693" t="s">
        <v>7986</v>
      </c>
      <c r="K152" s="99" t="s">
        <v>7957</v>
      </c>
      <c r="L152" s="693" t="s">
        <v>8016</v>
      </c>
      <c r="M152" s="847" t="s">
        <v>8017</v>
      </c>
      <c r="N152" s="726">
        <f t="shared" si="2"/>
        <v>148</v>
      </c>
      <c r="O152" s="129"/>
      <c r="P152" s="129"/>
      <c r="Q152" s="129"/>
      <c r="R152" s="129"/>
      <c r="S152" s="129"/>
      <c r="T152" s="129"/>
      <c r="U152" s="129"/>
    </row>
    <row r="153" spans="1:21" ht="30">
      <c r="A153" s="8">
        <v>229</v>
      </c>
      <c r="B153" s="7" t="s">
        <v>3139</v>
      </c>
      <c r="C153" s="3" t="s">
        <v>285</v>
      </c>
      <c r="D153" s="620">
        <v>600</v>
      </c>
      <c r="E153" s="7" t="s">
        <v>284</v>
      </c>
      <c r="F153" s="912">
        <v>106602</v>
      </c>
      <c r="G153" s="528" t="s">
        <v>6283</v>
      </c>
      <c r="H153" s="435" t="s">
        <v>3143</v>
      </c>
      <c r="I153" s="246"/>
      <c r="J153" s="467"/>
      <c r="K153" s="467"/>
      <c r="L153" s="462"/>
      <c r="M153" s="167"/>
      <c r="N153" s="726">
        <f t="shared" si="2"/>
        <v>149</v>
      </c>
      <c r="O153" s="129"/>
      <c r="P153" s="129"/>
      <c r="Q153" s="129"/>
      <c r="R153" s="129"/>
      <c r="S153" s="129"/>
      <c r="T153" s="129"/>
      <c r="U153" s="129"/>
    </row>
    <row r="154" spans="1:21" ht="60">
      <c r="A154" s="8">
        <v>230</v>
      </c>
      <c r="B154" s="7" t="s">
        <v>3141</v>
      </c>
      <c r="C154" s="3" t="s">
        <v>286</v>
      </c>
      <c r="D154" s="620">
        <f>2253*15/1000</f>
        <v>33.795000000000002</v>
      </c>
      <c r="E154" s="7" t="s">
        <v>3142</v>
      </c>
      <c r="F154" s="912">
        <f>11756032.43*15/1000</f>
        <v>176340.48645</v>
      </c>
      <c r="G154" s="531" t="s">
        <v>6284</v>
      </c>
      <c r="H154" s="435" t="s">
        <v>5413</v>
      </c>
      <c r="I154" s="246"/>
      <c r="J154" s="467"/>
      <c r="K154" s="467"/>
      <c r="L154" s="462"/>
      <c r="M154" s="70"/>
      <c r="N154" s="726">
        <f t="shared" si="2"/>
        <v>150</v>
      </c>
      <c r="O154" s="129"/>
      <c r="P154" s="129"/>
      <c r="Q154" s="129"/>
      <c r="R154" s="129"/>
      <c r="S154" s="129"/>
      <c r="T154" s="129"/>
      <c r="U154" s="129"/>
    </row>
    <row r="155" spans="1:21" ht="45">
      <c r="A155" s="8">
        <v>231</v>
      </c>
      <c r="B155" s="7" t="s">
        <v>3156</v>
      </c>
      <c r="C155" s="3" t="s">
        <v>287</v>
      </c>
      <c r="D155" s="620">
        <f>34316-33583</f>
        <v>733</v>
      </c>
      <c r="E155" s="7" t="s">
        <v>3154</v>
      </c>
      <c r="F155" s="912">
        <v>644.72</v>
      </c>
      <c r="G155" s="528" t="s">
        <v>6283</v>
      </c>
      <c r="H155" s="435" t="s">
        <v>5904</v>
      </c>
      <c r="I155" s="234"/>
      <c r="J155" s="693" t="s">
        <v>7986</v>
      </c>
      <c r="K155" s="99" t="s">
        <v>7957</v>
      </c>
      <c r="L155" s="693" t="s">
        <v>8018</v>
      </c>
      <c r="M155" s="610" t="s">
        <v>7988</v>
      </c>
      <c r="N155" s="726">
        <f t="shared" si="2"/>
        <v>151</v>
      </c>
      <c r="O155" s="129"/>
      <c r="P155" s="129"/>
      <c r="Q155" s="129"/>
      <c r="R155" s="129"/>
      <c r="S155" s="129"/>
      <c r="T155" s="129"/>
      <c r="U155" s="129"/>
    </row>
    <row r="156" spans="1:21" ht="61.5" customHeight="1">
      <c r="A156" s="8">
        <v>232</v>
      </c>
      <c r="B156" s="7" t="s">
        <v>3158</v>
      </c>
      <c r="C156" s="3" t="s">
        <v>288</v>
      </c>
      <c r="D156" s="620">
        <v>1717</v>
      </c>
      <c r="E156" s="7" t="s">
        <v>3155</v>
      </c>
      <c r="F156" s="912">
        <v>3106053</v>
      </c>
      <c r="G156" s="528" t="s">
        <v>6283</v>
      </c>
      <c r="H156" s="435" t="s">
        <v>3157</v>
      </c>
      <c r="I156" s="234"/>
      <c r="J156" s="693" t="s">
        <v>7986</v>
      </c>
      <c r="K156" s="99" t="s">
        <v>7957</v>
      </c>
      <c r="L156" s="693" t="s">
        <v>8021</v>
      </c>
      <c r="M156" s="610" t="s">
        <v>7988</v>
      </c>
      <c r="N156" s="726">
        <f t="shared" si="2"/>
        <v>152</v>
      </c>
      <c r="O156" s="129"/>
      <c r="P156" s="129"/>
      <c r="Q156" s="129"/>
      <c r="R156" s="129"/>
      <c r="S156" s="129"/>
      <c r="T156" s="129"/>
      <c r="U156" s="129"/>
    </row>
    <row r="157" spans="1:21" ht="30">
      <c r="A157" s="8">
        <v>237</v>
      </c>
      <c r="B157" s="7" t="s">
        <v>3160</v>
      </c>
      <c r="C157" s="3" t="s">
        <v>1963</v>
      </c>
      <c r="D157" s="620">
        <v>379439</v>
      </c>
      <c r="E157" s="7" t="s">
        <v>3161</v>
      </c>
      <c r="F157" s="912">
        <v>1042576951.52</v>
      </c>
      <c r="G157" s="528" t="s">
        <v>6283</v>
      </c>
      <c r="H157" s="435" t="s">
        <v>3159</v>
      </c>
      <c r="I157" s="45"/>
      <c r="J157" s="311"/>
      <c r="K157" s="467"/>
      <c r="L157" s="462"/>
      <c r="M157" s="240"/>
      <c r="N157" s="726">
        <f t="shared" si="2"/>
        <v>153</v>
      </c>
      <c r="O157" s="129"/>
      <c r="P157" s="129"/>
      <c r="Q157" s="129"/>
      <c r="R157" s="129"/>
      <c r="S157" s="129"/>
      <c r="T157" s="129"/>
      <c r="U157" s="129"/>
    </row>
    <row r="158" spans="1:21" ht="61.5" customHeight="1">
      <c r="A158" s="8">
        <v>239</v>
      </c>
      <c r="B158" s="7" t="s">
        <v>3162</v>
      </c>
      <c r="C158" s="3" t="s">
        <v>289</v>
      </c>
      <c r="D158" s="620">
        <v>817</v>
      </c>
      <c r="E158" s="7" t="s">
        <v>3163</v>
      </c>
      <c r="F158" s="912">
        <v>7654832.4800000004</v>
      </c>
      <c r="G158" s="528" t="s">
        <v>6283</v>
      </c>
      <c r="H158" s="435" t="s">
        <v>5903</v>
      </c>
      <c r="I158" s="45"/>
      <c r="J158" s="311"/>
      <c r="K158" s="467"/>
      <c r="L158" s="462"/>
      <c r="M158" s="240"/>
      <c r="N158" s="726">
        <f t="shared" si="2"/>
        <v>154</v>
      </c>
      <c r="O158" s="129"/>
      <c r="P158" s="129"/>
      <c r="Q158" s="129"/>
      <c r="R158" s="129"/>
      <c r="S158" s="129"/>
      <c r="T158" s="129"/>
      <c r="U158" s="129"/>
    </row>
    <row r="159" spans="1:21" ht="60">
      <c r="A159" s="8">
        <v>241</v>
      </c>
      <c r="B159" s="7" t="s">
        <v>3164</v>
      </c>
      <c r="C159" s="3" t="s">
        <v>290</v>
      </c>
      <c r="D159" s="620">
        <v>5238</v>
      </c>
      <c r="E159" s="7" t="s">
        <v>291</v>
      </c>
      <c r="F159" s="912">
        <v>4311899.32</v>
      </c>
      <c r="G159" s="528" t="s">
        <v>6283</v>
      </c>
      <c r="H159" s="435" t="s">
        <v>5902</v>
      </c>
      <c r="I159" s="234"/>
      <c r="J159" s="88" t="s">
        <v>292</v>
      </c>
      <c r="K159" s="90" t="s">
        <v>293</v>
      </c>
      <c r="L159" s="94" t="s">
        <v>294</v>
      </c>
      <c r="M159" s="70"/>
      <c r="N159" s="726">
        <f t="shared" si="2"/>
        <v>155</v>
      </c>
      <c r="O159" s="129"/>
      <c r="P159" s="129"/>
      <c r="Q159" s="129"/>
      <c r="R159" s="129"/>
      <c r="S159" s="129"/>
      <c r="T159" s="129"/>
      <c r="U159" s="129"/>
    </row>
    <row r="160" spans="1:21" ht="75">
      <c r="A160" s="8">
        <v>242</v>
      </c>
      <c r="B160" s="7" t="s">
        <v>3165</v>
      </c>
      <c r="C160" s="3" t="s">
        <v>295</v>
      </c>
      <c r="D160" s="620">
        <v>6330</v>
      </c>
      <c r="E160" s="7" t="s">
        <v>296</v>
      </c>
      <c r="F160" s="912">
        <v>5548140.4299999997</v>
      </c>
      <c r="G160" s="528" t="s">
        <v>6283</v>
      </c>
      <c r="H160" s="435" t="s">
        <v>5414</v>
      </c>
      <c r="I160" s="234"/>
      <c r="J160" s="88" t="s">
        <v>1957</v>
      </c>
      <c r="K160" s="89" t="s">
        <v>1955</v>
      </c>
      <c r="L160" s="95" t="s">
        <v>1956</v>
      </c>
      <c r="M160" s="70"/>
      <c r="N160" s="726">
        <f t="shared" si="2"/>
        <v>156</v>
      </c>
      <c r="O160" s="129"/>
      <c r="P160" s="129"/>
      <c r="Q160" s="129"/>
      <c r="R160" s="129"/>
      <c r="S160" s="129"/>
      <c r="T160" s="129"/>
      <c r="U160" s="129"/>
    </row>
    <row r="161" spans="1:21" ht="45">
      <c r="A161" s="8">
        <v>246</v>
      </c>
      <c r="B161" s="7" t="s">
        <v>4036</v>
      </c>
      <c r="C161" s="3" t="s">
        <v>10310</v>
      </c>
      <c r="D161" s="620">
        <v>472</v>
      </c>
      <c r="E161" s="471" t="s">
        <v>10311</v>
      </c>
      <c r="F161" s="912">
        <v>872737.44</v>
      </c>
      <c r="G161" s="528" t="s">
        <v>6283</v>
      </c>
      <c r="H161" s="435" t="s">
        <v>5415</v>
      </c>
      <c r="I161" s="234"/>
      <c r="J161" s="311"/>
      <c r="K161" s="467"/>
      <c r="L161" s="462"/>
      <c r="M161" s="70"/>
      <c r="N161" s="726">
        <f t="shared" si="2"/>
        <v>157</v>
      </c>
      <c r="O161" s="129"/>
      <c r="P161" s="129"/>
      <c r="Q161" s="129"/>
      <c r="R161" s="129"/>
      <c r="S161" s="129"/>
      <c r="T161" s="129"/>
      <c r="U161" s="129"/>
    </row>
    <row r="162" spans="1:21" ht="30">
      <c r="A162" s="8">
        <v>247</v>
      </c>
      <c r="B162" s="7" t="s">
        <v>3167</v>
      </c>
      <c r="C162" s="3" t="s">
        <v>297</v>
      </c>
      <c r="D162" s="620">
        <v>2060</v>
      </c>
      <c r="E162" s="7" t="s">
        <v>3166</v>
      </c>
      <c r="F162" s="912">
        <v>3943499.2</v>
      </c>
      <c r="G162" s="528" t="s">
        <v>6283</v>
      </c>
      <c r="H162" s="435" t="s">
        <v>5416</v>
      </c>
      <c r="I162" s="234"/>
      <c r="J162" s="311"/>
      <c r="K162" s="467"/>
      <c r="L162" s="462"/>
      <c r="M162" s="70"/>
      <c r="N162" s="726">
        <f t="shared" si="2"/>
        <v>158</v>
      </c>
      <c r="O162" s="129"/>
      <c r="P162" s="129"/>
      <c r="Q162" s="129"/>
      <c r="R162" s="129"/>
      <c r="S162" s="129"/>
      <c r="T162" s="129"/>
      <c r="U162" s="129"/>
    </row>
    <row r="163" spans="1:21" ht="30">
      <c r="A163" s="8">
        <v>248</v>
      </c>
      <c r="B163" s="7" t="s">
        <v>3168</v>
      </c>
      <c r="C163" s="3" t="s">
        <v>298</v>
      </c>
      <c r="D163" s="620">
        <v>5459</v>
      </c>
      <c r="E163" s="7" t="s">
        <v>1000</v>
      </c>
      <c r="F163" s="912">
        <v>6763553.2000000002</v>
      </c>
      <c r="G163" s="528" t="s">
        <v>6283</v>
      </c>
      <c r="H163" s="435" t="s">
        <v>5417</v>
      </c>
      <c r="I163" s="234"/>
      <c r="J163" s="311"/>
      <c r="K163" s="467"/>
      <c r="L163" s="462"/>
      <c r="M163" s="70"/>
      <c r="N163" s="726">
        <f t="shared" si="2"/>
        <v>159</v>
      </c>
      <c r="O163" s="129"/>
      <c r="P163" s="129"/>
      <c r="Q163" s="129"/>
      <c r="R163" s="129"/>
      <c r="S163" s="129"/>
      <c r="T163" s="129"/>
      <c r="U163" s="129"/>
    </row>
    <row r="164" spans="1:21" ht="75">
      <c r="A164" s="8">
        <v>249</v>
      </c>
      <c r="B164" s="7" t="s">
        <v>3169</v>
      </c>
      <c r="C164" s="3" t="s">
        <v>299</v>
      </c>
      <c r="D164" s="620">
        <v>159</v>
      </c>
      <c r="E164" s="7" t="s">
        <v>300</v>
      </c>
      <c r="F164" s="912">
        <v>196996.69</v>
      </c>
      <c r="G164" s="528" t="s">
        <v>6283</v>
      </c>
      <c r="H164" s="435" t="s">
        <v>5418</v>
      </c>
      <c r="I164" s="234"/>
      <c r="J164" s="92" t="s">
        <v>1945</v>
      </c>
      <c r="K164" s="93" t="s">
        <v>1947</v>
      </c>
      <c r="L164" s="93" t="s">
        <v>2713</v>
      </c>
      <c r="M164" s="70"/>
      <c r="N164" s="726">
        <f t="shared" si="2"/>
        <v>160</v>
      </c>
      <c r="O164" s="129"/>
      <c r="P164" s="129"/>
      <c r="Q164" s="129"/>
      <c r="R164" s="129"/>
      <c r="S164" s="129"/>
      <c r="T164" s="129"/>
      <c r="U164" s="129"/>
    </row>
    <row r="165" spans="1:21" ht="60">
      <c r="A165" s="8">
        <v>251</v>
      </c>
      <c r="B165" s="7" t="s">
        <v>3170</v>
      </c>
      <c r="C165" s="3" t="s">
        <v>301</v>
      </c>
      <c r="D165" s="620">
        <v>11573</v>
      </c>
      <c r="E165" s="7" t="s">
        <v>302</v>
      </c>
      <c r="F165" s="912">
        <v>14338633.689999999</v>
      </c>
      <c r="G165" s="528" t="s">
        <v>6283</v>
      </c>
      <c r="H165" s="435" t="s">
        <v>5419</v>
      </c>
      <c r="I165" s="45"/>
      <c r="J165" s="311"/>
      <c r="K165" s="467"/>
      <c r="L165" s="462"/>
      <c r="M165" s="70"/>
      <c r="N165" s="726">
        <f t="shared" si="2"/>
        <v>161</v>
      </c>
      <c r="O165" s="129"/>
      <c r="P165" s="129"/>
      <c r="Q165" s="129"/>
      <c r="R165" s="129"/>
      <c r="S165" s="129"/>
      <c r="T165" s="129"/>
      <c r="U165" s="129"/>
    </row>
    <row r="166" spans="1:21" ht="78" customHeight="1">
      <c r="A166" s="8">
        <v>252</v>
      </c>
      <c r="B166" s="7" t="s">
        <v>4033</v>
      </c>
      <c r="C166" s="3" t="s">
        <v>303</v>
      </c>
      <c r="D166" s="620">
        <v>220</v>
      </c>
      <c r="E166" s="7" t="s">
        <v>304</v>
      </c>
      <c r="F166" s="912">
        <v>272574.05</v>
      </c>
      <c r="G166" s="528" t="s">
        <v>6283</v>
      </c>
      <c r="H166" s="435" t="s">
        <v>5901</v>
      </c>
      <c r="I166" s="45"/>
      <c r="J166" s="92" t="s">
        <v>1945</v>
      </c>
      <c r="K166" s="93" t="s">
        <v>1946</v>
      </c>
      <c r="L166" s="100" t="s">
        <v>2533</v>
      </c>
      <c r="M166" s="70"/>
      <c r="N166" s="726">
        <f t="shared" si="2"/>
        <v>162</v>
      </c>
      <c r="O166" s="129"/>
      <c r="P166" s="129"/>
      <c r="Q166" s="129"/>
      <c r="R166" s="129"/>
      <c r="S166" s="129"/>
      <c r="T166" s="129"/>
      <c r="U166" s="129"/>
    </row>
    <row r="167" spans="1:21" ht="90">
      <c r="A167" s="8">
        <v>253</v>
      </c>
      <c r="B167" s="7" t="s">
        <v>3171</v>
      </c>
      <c r="C167" s="3" t="s">
        <v>305</v>
      </c>
      <c r="D167" s="620">
        <v>7805</v>
      </c>
      <c r="E167" s="7" t="s">
        <v>306</v>
      </c>
      <c r="F167" s="912">
        <v>9670183.6999999993</v>
      </c>
      <c r="G167" s="528" t="s">
        <v>6283</v>
      </c>
      <c r="H167" s="435" t="s">
        <v>5420</v>
      </c>
      <c r="I167" s="45"/>
      <c r="J167" s="311"/>
      <c r="K167" s="467"/>
      <c r="L167" s="462"/>
      <c r="M167" s="70"/>
      <c r="N167" s="726">
        <f t="shared" si="2"/>
        <v>163</v>
      </c>
      <c r="O167" s="129"/>
      <c r="P167" s="129"/>
      <c r="Q167" s="129"/>
      <c r="R167" s="129"/>
      <c r="S167" s="129"/>
      <c r="T167" s="129"/>
      <c r="U167" s="129"/>
    </row>
    <row r="168" spans="1:21" ht="45">
      <c r="A168" s="8">
        <v>254</v>
      </c>
      <c r="B168" s="7" t="s">
        <v>3172</v>
      </c>
      <c r="C168" s="3" t="s">
        <v>2005</v>
      </c>
      <c r="D168" s="620">
        <v>14373</v>
      </c>
      <c r="E168" s="7" t="s">
        <v>307</v>
      </c>
      <c r="F168" s="912">
        <v>50433.14</v>
      </c>
      <c r="G168" s="528" t="s">
        <v>6283</v>
      </c>
      <c r="H168" s="435" t="s">
        <v>5421</v>
      </c>
      <c r="I168" s="45"/>
      <c r="J168" s="311"/>
      <c r="K168" s="467"/>
      <c r="L168" s="462"/>
      <c r="M168" s="70"/>
      <c r="N168" s="726">
        <f t="shared" si="2"/>
        <v>164</v>
      </c>
      <c r="O168" s="129"/>
      <c r="P168" s="129"/>
      <c r="Q168" s="129"/>
      <c r="R168" s="129"/>
      <c r="S168" s="129"/>
      <c r="T168" s="129"/>
      <c r="U168" s="129"/>
    </row>
    <row r="169" spans="1:21" ht="352.5" customHeight="1">
      <c r="A169" s="8">
        <v>255</v>
      </c>
      <c r="B169" s="7" t="s">
        <v>4034</v>
      </c>
      <c r="C169" s="3" t="s">
        <v>2006</v>
      </c>
      <c r="D169" s="686">
        <v>517873</v>
      </c>
      <c r="E169" s="471" t="s">
        <v>308</v>
      </c>
      <c r="F169" s="912">
        <v>934165211.04999995</v>
      </c>
      <c r="G169" s="529" t="s">
        <v>6283</v>
      </c>
      <c r="H169" s="849" t="s">
        <v>5422</v>
      </c>
      <c r="I169" s="487"/>
      <c r="J169" s="450" t="s">
        <v>7986</v>
      </c>
      <c r="K169" s="108" t="s">
        <v>7957</v>
      </c>
      <c r="L169" s="450" t="s">
        <v>8019</v>
      </c>
      <c r="M169" s="610" t="s">
        <v>8020</v>
      </c>
      <c r="N169" s="726">
        <f t="shared" si="2"/>
        <v>165</v>
      </c>
      <c r="O169" s="129"/>
      <c r="P169" s="129"/>
      <c r="Q169" s="129"/>
      <c r="R169" s="129"/>
      <c r="S169" s="129"/>
      <c r="T169" s="129"/>
      <c r="U169" s="129"/>
    </row>
    <row r="170" spans="1:21" ht="60">
      <c r="A170" s="8">
        <v>256</v>
      </c>
      <c r="B170" s="7" t="s">
        <v>3174</v>
      </c>
      <c r="C170" s="3" t="s">
        <v>309</v>
      </c>
      <c r="D170" s="620">
        <v>5373</v>
      </c>
      <c r="E170" s="7" t="s">
        <v>3175</v>
      </c>
      <c r="F170" s="912">
        <v>31399919.460000001</v>
      </c>
      <c r="G170" s="528" t="s">
        <v>6283</v>
      </c>
      <c r="H170" s="435" t="s">
        <v>5423</v>
      </c>
      <c r="I170" s="45"/>
      <c r="J170" s="459"/>
      <c r="K170" s="433"/>
      <c r="L170" s="471"/>
      <c r="M170" s="70"/>
      <c r="N170" s="726">
        <f t="shared" si="2"/>
        <v>166</v>
      </c>
      <c r="O170" s="129"/>
      <c r="P170" s="129"/>
      <c r="Q170" s="129"/>
      <c r="R170" s="129"/>
      <c r="S170" s="129"/>
      <c r="T170" s="129"/>
      <c r="U170" s="129"/>
    </row>
    <row r="171" spans="1:21" ht="60">
      <c r="A171" s="8">
        <v>259</v>
      </c>
      <c r="B171" s="28" t="s">
        <v>3176</v>
      </c>
      <c r="C171" s="27" t="s">
        <v>310</v>
      </c>
      <c r="D171" s="620">
        <f>318-318+440</f>
        <v>440</v>
      </c>
      <c r="E171" s="7" t="s">
        <v>3173</v>
      </c>
      <c r="F171" s="912">
        <v>828968.8</v>
      </c>
      <c r="G171" s="528" t="s">
        <v>6283</v>
      </c>
      <c r="H171" s="435" t="s">
        <v>5424</v>
      </c>
      <c r="I171" s="245"/>
      <c r="J171" s="449" t="s">
        <v>1949</v>
      </c>
      <c r="K171" s="450" t="s">
        <v>1948</v>
      </c>
      <c r="L171" s="998" t="s">
        <v>2007</v>
      </c>
      <c r="M171" s="70"/>
      <c r="N171" s="726">
        <f t="shared" si="2"/>
        <v>167</v>
      </c>
      <c r="O171" s="129"/>
      <c r="P171" s="129"/>
      <c r="Q171" s="129"/>
      <c r="R171" s="129"/>
      <c r="S171" s="129"/>
      <c r="T171" s="129"/>
      <c r="U171" s="129"/>
    </row>
    <row r="172" spans="1:21" ht="60">
      <c r="A172" s="8">
        <v>260</v>
      </c>
      <c r="B172" s="28" t="s">
        <v>3177</v>
      </c>
      <c r="C172" s="27" t="s">
        <v>311</v>
      </c>
      <c r="D172" s="620">
        <v>260000</v>
      </c>
      <c r="E172" s="7" t="s">
        <v>312</v>
      </c>
      <c r="F172" s="912">
        <v>93826200</v>
      </c>
      <c r="G172" s="528" t="s">
        <v>6283</v>
      </c>
      <c r="H172" s="435" t="s">
        <v>5425</v>
      </c>
      <c r="I172" s="45"/>
      <c r="J172" s="311"/>
      <c r="K172" s="467"/>
      <c r="L172" s="462"/>
      <c r="M172" s="70"/>
      <c r="N172" s="726">
        <f t="shared" si="2"/>
        <v>168</v>
      </c>
      <c r="O172" s="129"/>
      <c r="P172" s="129"/>
      <c r="Q172" s="129"/>
      <c r="R172" s="129"/>
      <c r="S172" s="129"/>
      <c r="T172" s="129"/>
      <c r="U172" s="129"/>
    </row>
    <row r="173" spans="1:21" ht="60">
      <c r="A173" s="8">
        <v>261</v>
      </c>
      <c r="B173" s="28" t="s">
        <v>3177</v>
      </c>
      <c r="C173" s="27" t="s">
        <v>313</v>
      </c>
      <c r="D173" s="620">
        <v>234115</v>
      </c>
      <c r="E173" s="7" t="s">
        <v>314</v>
      </c>
      <c r="F173" s="912">
        <v>236456.15</v>
      </c>
      <c r="G173" s="528" t="s">
        <v>6283</v>
      </c>
      <c r="H173" s="435" t="s">
        <v>5426</v>
      </c>
      <c r="I173" s="45"/>
      <c r="J173" s="311"/>
      <c r="K173" s="467"/>
      <c r="L173" s="462"/>
      <c r="M173" s="70"/>
      <c r="N173" s="726">
        <f t="shared" si="2"/>
        <v>169</v>
      </c>
      <c r="O173" s="129"/>
      <c r="P173" s="129"/>
      <c r="Q173" s="129"/>
      <c r="R173" s="129"/>
      <c r="S173" s="129"/>
      <c r="T173" s="129"/>
      <c r="U173" s="129"/>
    </row>
    <row r="174" spans="1:21" ht="45">
      <c r="A174" s="8">
        <v>262</v>
      </c>
      <c r="B174" s="28" t="s">
        <v>3178</v>
      </c>
      <c r="C174" s="27" t="s">
        <v>315</v>
      </c>
      <c r="D174" s="620">
        <v>413</v>
      </c>
      <c r="E174" s="7" t="s">
        <v>2152</v>
      </c>
      <c r="F174" s="912">
        <v>767593.54</v>
      </c>
      <c r="G174" s="528" t="s">
        <v>6283</v>
      </c>
      <c r="H174" s="435" t="s">
        <v>5900</v>
      </c>
      <c r="I174" s="45"/>
      <c r="J174" s="459" t="s">
        <v>2151</v>
      </c>
      <c r="K174" s="467"/>
      <c r="L174" s="462"/>
      <c r="M174" s="70"/>
      <c r="N174" s="726">
        <f t="shared" si="2"/>
        <v>170</v>
      </c>
      <c r="O174" s="129"/>
      <c r="P174" s="129"/>
      <c r="Q174" s="129"/>
      <c r="R174" s="129"/>
      <c r="S174" s="129"/>
      <c r="T174" s="129"/>
      <c r="U174" s="129"/>
    </row>
    <row r="175" spans="1:21" ht="63">
      <c r="A175" s="8">
        <v>263</v>
      </c>
      <c r="B175" s="28" t="s">
        <v>3179</v>
      </c>
      <c r="C175" s="27" t="s">
        <v>316</v>
      </c>
      <c r="D175" s="620">
        <v>372</v>
      </c>
      <c r="E175" s="7" t="s">
        <v>2011</v>
      </c>
      <c r="F175" s="912">
        <v>1996230.12</v>
      </c>
      <c r="G175" s="528" t="s">
        <v>6283</v>
      </c>
      <c r="H175" s="435" t="s">
        <v>5427</v>
      </c>
      <c r="I175" s="45"/>
      <c r="J175" s="311"/>
      <c r="K175" s="311"/>
      <c r="L175" s="311"/>
      <c r="M175" s="70"/>
      <c r="N175" s="726">
        <f t="shared" si="2"/>
        <v>171</v>
      </c>
      <c r="O175" s="129"/>
      <c r="P175" s="129"/>
      <c r="Q175" s="129"/>
      <c r="R175" s="129"/>
      <c r="S175" s="129"/>
      <c r="T175" s="129"/>
      <c r="U175" s="129"/>
    </row>
    <row r="176" spans="1:21" ht="45">
      <c r="A176" s="8">
        <v>266</v>
      </c>
      <c r="B176" s="28" t="s">
        <v>3180</v>
      </c>
      <c r="C176" s="27" t="s">
        <v>317</v>
      </c>
      <c r="D176" s="620">
        <v>8642</v>
      </c>
      <c r="E176" s="7" t="s">
        <v>318</v>
      </c>
      <c r="F176" s="912">
        <v>7492127.1399999997</v>
      </c>
      <c r="G176" s="528" t="s">
        <v>6283</v>
      </c>
      <c r="H176" s="435" t="s">
        <v>5899</v>
      </c>
      <c r="I176" s="234"/>
      <c r="J176" s="88" t="s">
        <v>319</v>
      </c>
      <c r="K176" s="243" t="s">
        <v>22</v>
      </c>
      <c r="L176" s="94" t="s">
        <v>320</v>
      </c>
      <c r="M176" s="70"/>
      <c r="N176" s="726">
        <f t="shared" si="2"/>
        <v>172</v>
      </c>
      <c r="O176" s="129"/>
      <c r="P176" s="129"/>
      <c r="Q176" s="129"/>
      <c r="R176" s="129"/>
      <c r="S176" s="129"/>
      <c r="T176" s="129"/>
      <c r="U176" s="129"/>
    </row>
    <row r="177" spans="1:21" ht="45">
      <c r="A177" s="8">
        <v>268</v>
      </c>
      <c r="B177" s="28" t="s">
        <v>3181</v>
      </c>
      <c r="C177" s="27" t="s">
        <v>6575</v>
      </c>
      <c r="D177" s="620">
        <v>10755</v>
      </c>
      <c r="E177" s="7" t="s">
        <v>3182</v>
      </c>
      <c r="F177" s="912">
        <v>5089491.0599999996</v>
      </c>
      <c r="G177" s="528" t="s">
        <v>6283</v>
      </c>
      <c r="H177" s="435" t="s">
        <v>5898</v>
      </c>
      <c r="I177" s="234"/>
      <c r="J177" s="88" t="s">
        <v>321</v>
      </c>
      <c r="K177" s="89" t="s">
        <v>322</v>
      </c>
      <c r="L177" s="94" t="s">
        <v>323</v>
      </c>
      <c r="M177" s="70"/>
      <c r="N177" s="726">
        <f t="shared" si="2"/>
        <v>173</v>
      </c>
      <c r="O177" s="129"/>
      <c r="P177" s="129"/>
      <c r="Q177" s="129"/>
      <c r="R177" s="129"/>
      <c r="S177" s="129"/>
      <c r="T177" s="129"/>
      <c r="U177" s="129"/>
    </row>
    <row r="178" spans="1:21" ht="45">
      <c r="A178" s="8">
        <v>269</v>
      </c>
      <c r="B178" s="28" t="s">
        <v>3184</v>
      </c>
      <c r="C178" s="27" t="s">
        <v>6576</v>
      </c>
      <c r="D178" s="620">
        <v>10650</v>
      </c>
      <c r="E178" s="7" t="s">
        <v>3183</v>
      </c>
      <c r="F178" s="912">
        <v>9001852.5700000003</v>
      </c>
      <c r="G178" s="528" t="s">
        <v>6283</v>
      </c>
      <c r="H178" s="435" t="s">
        <v>5897</v>
      </c>
      <c r="I178" s="234"/>
      <c r="J178" s="88" t="s">
        <v>324</v>
      </c>
      <c r="K178" s="89" t="s">
        <v>325</v>
      </c>
      <c r="L178" s="94" t="s">
        <v>326</v>
      </c>
      <c r="M178" s="70"/>
      <c r="N178" s="726">
        <f t="shared" si="2"/>
        <v>174</v>
      </c>
      <c r="O178" s="129"/>
      <c r="P178" s="129"/>
      <c r="Q178" s="129"/>
      <c r="R178" s="129"/>
      <c r="S178" s="129"/>
      <c r="T178" s="129"/>
      <c r="U178" s="129"/>
    </row>
    <row r="179" spans="1:21" ht="45">
      <c r="A179" s="8">
        <v>271</v>
      </c>
      <c r="B179" s="28" t="s">
        <v>3187</v>
      </c>
      <c r="C179" s="27" t="s">
        <v>327</v>
      </c>
      <c r="D179" s="620">
        <v>5132</v>
      </c>
      <c r="E179" s="7" t="s">
        <v>3186</v>
      </c>
      <c r="F179" s="912">
        <v>4533989.76</v>
      </c>
      <c r="G179" s="528" t="s">
        <v>6283</v>
      </c>
      <c r="H179" s="435" t="s">
        <v>5773</v>
      </c>
      <c r="I179" s="45"/>
      <c r="J179" s="88" t="s">
        <v>328</v>
      </c>
      <c r="K179" s="89" t="s">
        <v>329</v>
      </c>
      <c r="L179" s="94" t="s">
        <v>330</v>
      </c>
      <c r="M179" s="70"/>
      <c r="N179" s="726">
        <f t="shared" si="2"/>
        <v>175</v>
      </c>
      <c r="O179" s="129"/>
      <c r="P179" s="129"/>
      <c r="Q179" s="129"/>
      <c r="R179" s="129"/>
      <c r="S179" s="129"/>
      <c r="T179" s="129"/>
      <c r="U179" s="129"/>
    </row>
    <row r="180" spans="1:21" ht="45">
      <c r="A180" s="8">
        <v>272</v>
      </c>
      <c r="B180" s="28" t="s">
        <v>7273</v>
      </c>
      <c r="C180" s="27" t="s">
        <v>331</v>
      </c>
      <c r="D180" s="621">
        <v>9964</v>
      </c>
      <c r="E180" s="7" t="s">
        <v>3185</v>
      </c>
      <c r="F180" s="912">
        <v>8441131.1099999994</v>
      </c>
      <c r="G180" s="528" t="s">
        <v>6283</v>
      </c>
      <c r="H180" s="435" t="s">
        <v>5428</v>
      </c>
      <c r="I180" s="45"/>
      <c r="J180" s="88" t="s">
        <v>332</v>
      </c>
      <c r="K180" s="89" t="s">
        <v>333</v>
      </c>
      <c r="L180" s="94" t="s">
        <v>334</v>
      </c>
      <c r="M180" s="70"/>
      <c r="N180" s="726">
        <f t="shared" si="2"/>
        <v>176</v>
      </c>
      <c r="O180" s="129"/>
      <c r="P180" s="129"/>
      <c r="Q180" s="129"/>
      <c r="R180" s="129"/>
      <c r="S180" s="129"/>
      <c r="T180" s="129"/>
      <c r="U180" s="129"/>
    </row>
    <row r="181" spans="1:21" ht="45">
      <c r="A181" s="8">
        <v>273</v>
      </c>
      <c r="B181" s="28" t="s">
        <v>3188</v>
      </c>
      <c r="C181" s="27" t="s">
        <v>335</v>
      </c>
      <c r="D181" s="620">
        <v>20480</v>
      </c>
      <c r="E181" s="7" t="s">
        <v>336</v>
      </c>
      <c r="F181" s="912">
        <v>11999436.800000001</v>
      </c>
      <c r="G181" s="528" t="s">
        <v>6283</v>
      </c>
      <c r="H181" s="435" t="s">
        <v>5429</v>
      </c>
      <c r="I181" s="45"/>
      <c r="J181" s="452" t="s">
        <v>6018</v>
      </c>
      <c r="K181" s="89" t="s">
        <v>337</v>
      </c>
      <c r="L181" s="97" t="s">
        <v>338</v>
      </c>
      <c r="M181" s="70"/>
      <c r="N181" s="726">
        <f t="shared" si="2"/>
        <v>177</v>
      </c>
      <c r="O181" s="129"/>
      <c r="P181" s="129"/>
      <c r="Q181" s="129"/>
      <c r="R181" s="129"/>
      <c r="S181" s="129"/>
      <c r="T181" s="129"/>
      <c r="U181" s="129"/>
    </row>
    <row r="182" spans="1:21" ht="45">
      <c r="A182" s="8">
        <v>274</v>
      </c>
      <c r="B182" s="28" t="s">
        <v>3189</v>
      </c>
      <c r="C182" s="27" t="s">
        <v>339</v>
      </c>
      <c r="D182" s="620">
        <v>6953</v>
      </c>
      <c r="E182" s="7" t="s">
        <v>340</v>
      </c>
      <c r="F182" s="912">
        <v>5965097.0700000003</v>
      </c>
      <c r="G182" s="528" t="s">
        <v>6283</v>
      </c>
      <c r="H182" s="435" t="s">
        <v>5430</v>
      </c>
      <c r="I182" s="45"/>
      <c r="J182" s="88" t="s">
        <v>341</v>
      </c>
      <c r="K182" s="89" t="s">
        <v>342</v>
      </c>
      <c r="L182" s="94" t="s">
        <v>343</v>
      </c>
      <c r="M182" s="70"/>
      <c r="N182" s="726">
        <f t="shared" si="2"/>
        <v>178</v>
      </c>
      <c r="O182" s="129"/>
      <c r="P182" s="129"/>
      <c r="Q182" s="129"/>
      <c r="R182" s="129"/>
      <c r="S182" s="129"/>
      <c r="T182" s="129"/>
      <c r="U182" s="129"/>
    </row>
    <row r="183" spans="1:21" ht="30">
      <c r="A183" s="8">
        <v>275</v>
      </c>
      <c r="B183" s="30" t="s">
        <v>3190</v>
      </c>
      <c r="C183" s="29" t="s">
        <v>344</v>
      </c>
      <c r="D183" s="645">
        <v>500</v>
      </c>
      <c r="E183" s="24" t="s">
        <v>145</v>
      </c>
      <c r="F183" s="912">
        <v>151255</v>
      </c>
      <c r="G183" s="528" t="s">
        <v>6283</v>
      </c>
      <c r="H183" s="435" t="s">
        <v>5774</v>
      </c>
      <c r="I183" s="45"/>
      <c r="J183" s="311"/>
      <c r="K183" s="467"/>
      <c r="L183" s="462"/>
      <c r="M183" s="70"/>
      <c r="N183" s="726">
        <f t="shared" si="2"/>
        <v>179</v>
      </c>
      <c r="O183" s="129"/>
      <c r="P183" s="129"/>
      <c r="Q183" s="129"/>
      <c r="R183" s="129"/>
      <c r="S183" s="129"/>
      <c r="T183" s="129"/>
      <c r="U183" s="129"/>
    </row>
    <row r="184" spans="1:21" ht="45">
      <c r="A184" s="8">
        <v>276</v>
      </c>
      <c r="B184" s="28" t="s">
        <v>3196</v>
      </c>
      <c r="C184" s="27" t="s">
        <v>345</v>
      </c>
      <c r="D184" s="620">
        <v>4482</v>
      </c>
      <c r="E184" s="7" t="s">
        <v>3197</v>
      </c>
      <c r="F184" s="912">
        <v>3394909.28</v>
      </c>
      <c r="G184" s="528" t="s">
        <v>6283</v>
      </c>
      <c r="H184" s="435" t="s">
        <v>5775</v>
      </c>
      <c r="I184" s="45"/>
      <c r="J184" s="88" t="s">
        <v>346</v>
      </c>
      <c r="K184" s="89" t="s">
        <v>347</v>
      </c>
      <c r="L184" s="97" t="s">
        <v>348</v>
      </c>
      <c r="M184" s="70"/>
      <c r="N184" s="726">
        <f t="shared" si="2"/>
        <v>180</v>
      </c>
      <c r="O184" s="129"/>
      <c r="P184" s="129"/>
      <c r="Q184" s="129"/>
      <c r="R184" s="129"/>
      <c r="S184" s="129"/>
      <c r="T184" s="129"/>
      <c r="U184" s="129"/>
    </row>
    <row r="185" spans="1:21" ht="30">
      <c r="A185" s="8">
        <v>277</v>
      </c>
      <c r="B185" s="32" t="s">
        <v>3192</v>
      </c>
      <c r="C185" s="31" t="s">
        <v>349</v>
      </c>
      <c r="D185" s="646">
        <v>678</v>
      </c>
      <c r="E185" s="33" t="s">
        <v>145</v>
      </c>
      <c r="F185" s="912">
        <v>235435.5</v>
      </c>
      <c r="G185" s="528" t="s">
        <v>6283</v>
      </c>
      <c r="H185" s="435" t="s">
        <v>5776</v>
      </c>
      <c r="I185" s="45"/>
      <c r="J185" s="311"/>
      <c r="K185" s="467"/>
      <c r="L185" s="462"/>
      <c r="M185" s="70"/>
      <c r="N185" s="726">
        <f t="shared" si="2"/>
        <v>181</v>
      </c>
      <c r="O185" s="129"/>
      <c r="P185" s="129"/>
      <c r="Q185" s="129"/>
      <c r="R185" s="129"/>
      <c r="S185" s="129"/>
      <c r="T185" s="129"/>
      <c r="U185" s="129"/>
    </row>
    <row r="186" spans="1:21" ht="30">
      <c r="A186" s="8">
        <v>278</v>
      </c>
      <c r="B186" s="28" t="s">
        <v>3193</v>
      </c>
      <c r="C186" s="27" t="s">
        <v>350</v>
      </c>
      <c r="D186" s="620">
        <v>630</v>
      </c>
      <c r="E186" s="7" t="s">
        <v>145</v>
      </c>
      <c r="F186" s="912">
        <v>218767.5</v>
      </c>
      <c r="G186" s="528" t="s">
        <v>6283</v>
      </c>
      <c r="H186" s="435" t="s">
        <v>5431</v>
      </c>
      <c r="I186" s="45"/>
      <c r="J186" s="311"/>
      <c r="K186" s="467"/>
      <c r="L186" s="462"/>
      <c r="M186" s="70"/>
      <c r="N186" s="726">
        <f t="shared" si="2"/>
        <v>182</v>
      </c>
      <c r="O186" s="129"/>
      <c r="P186" s="129"/>
      <c r="Q186" s="129"/>
      <c r="R186" s="129"/>
      <c r="S186" s="129"/>
      <c r="T186" s="129"/>
      <c r="U186" s="129"/>
    </row>
    <row r="187" spans="1:21" ht="30">
      <c r="A187" s="8">
        <v>279</v>
      </c>
      <c r="B187" s="28" t="s">
        <v>3194</v>
      </c>
      <c r="C187" s="27" t="s">
        <v>351</v>
      </c>
      <c r="D187" s="620">
        <v>729</v>
      </c>
      <c r="E187" s="7" t="s">
        <v>145</v>
      </c>
      <c r="F187" s="912">
        <v>253145.25</v>
      </c>
      <c r="G187" s="528" t="s">
        <v>6283</v>
      </c>
      <c r="H187" s="435" t="s">
        <v>5432</v>
      </c>
      <c r="I187" s="45"/>
      <c r="J187" s="311"/>
      <c r="K187" s="467"/>
      <c r="L187" s="462"/>
      <c r="M187" s="70"/>
      <c r="N187" s="726">
        <f t="shared" si="2"/>
        <v>183</v>
      </c>
      <c r="O187" s="129"/>
      <c r="P187" s="129"/>
      <c r="Q187" s="129"/>
      <c r="R187" s="129"/>
      <c r="S187" s="129"/>
      <c r="T187" s="129"/>
      <c r="U187" s="129"/>
    </row>
    <row r="188" spans="1:21" ht="30">
      <c r="A188" s="8">
        <v>280</v>
      </c>
      <c r="B188" s="28" t="s">
        <v>3195</v>
      </c>
      <c r="C188" s="27" t="s">
        <v>352</v>
      </c>
      <c r="D188" s="620">
        <v>860</v>
      </c>
      <c r="E188" s="7" t="s">
        <v>145</v>
      </c>
      <c r="F188" s="912">
        <v>298635</v>
      </c>
      <c r="G188" s="528" t="s">
        <v>6283</v>
      </c>
      <c r="H188" s="435" t="s">
        <v>3191</v>
      </c>
      <c r="I188" s="45"/>
      <c r="J188" s="311"/>
      <c r="K188" s="467"/>
      <c r="L188" s="462"/>
      <c r="M188" s="70"/>
      <c r="N188" s="726">
        <f t="shared" si="2"/>
        <v>184</v>
      </c>
      <c r="O188" s="129"/>
      <c r="P188" s="129"/>
      <c r="Q188" s="129"/>
      <c r="R188" s="129"/>
      <c r="S188" s="129"/>
      <c r="T188" s="129"/>
      <c r="U188" s="129"/>
    </row>
    <row r="189" spans="1:21" ht="45">
      <c r="A189" s="8">
        <v>283</v>
      </c>
      <c r="B189" s="28" t="s">
        <v>3198</v>
      </c>
      <c r="C189" s="27" t="s">
        <v>353</v>
      </c>
      <c r="D189" s="620">
        <v>9672</v>
      </c>
      <c r="E189" s="7" t="s">
        <v>354</v>
      </c>
      <c r="F189" s="912">
        <v>10594708.800000001</v>
      </c>
      <c r="G189" s="528" t="s">
        <v>6283</v>
      </c>
      <c r="H189" s="435" t="s">
        <v>5896</v>
      </c>
      <c r="I189" s="45"/>
      <c r="J189" s="88" t="s">
        <v>355</v>
      </c>
      <c r="K189" s="89" t="s">
        <v>356</v>
      </c>
      <c r="L189" s="94" t="s">
        <v>357</v>
      </c>
      <c r="M189" s="70"/>
      <c r="N189" s="726">
        <f t="shared" si="2"/>
        <v>185</v>
      </c>
      <c r="O189" s="129"/>
      <c r="P189" s="129"/>
      <c r="Q189" s="129"/>
      <c r="R189" s="129"/>
      <c r="S189" s="129"/>
      <c r="T189" s="129"/>
      <c r="U189" s="129"/>
    </row>
    <row r="190" spans="1:21" ht="47.25">
      <c r="A190" s="8">
        <v>284</v>
      </c>
      <c r="B190" s="28" t="s">
        <v>3199</v>
      </c>
      <c r="C190" s="27" t="s">
        <v>358</v>
      </c>
      <c r="D190" s="620">
        <v>518</v>
      </c>
      <c r="E190" s="7" t="s">
        <v>3200</v>
      </c>
      <c r="F190" s="912">
        <v>4408972.54</v>
      </c>
      <c r="G190" s="528" t="s">
        <v>6283</v>
      </c>
      <c r="H190" s="435" t="s">
        <v>5433</v>
      </c>
      <c r="I190" s="45"/>
      <c r="J190" s="386"/>
      <c r="K190" s="383"/>
      <c r="L190" s="662"/>
      <c r="M190" s="70"/>
      <c r="N190" s="726">
        <f t="shared" si="2"/>
        <v>186</v>
      </c>
      <c r="O190" s="129"/>
      <c r="P190" s="129"/>
      <c r="Q190" s="129"/>
      <c r="R190" s="129"/>
      <c r="S190" s="129"/>
      <c r="T190" s="129"/>
      <c r="U190" s="129"/>
    </row>
    <row r="191" spans="1:21" ht="31.5">
      <c r="A191" s="8">
        <v>285</v>
      </c>
      <c r="B191" s="28" t="s">
        <v>3201</v>
      </c>
      <c r="C191" s="27" t="s">
        <v>359</v>
      </c>
      <c r="D191" s="620">
        <v>600</v>
      </c>
      <c r="E191" s="7" t="s">
        <v>145</v>
      </c>
      <c r="F191" s="912">
        <v>97050</v>
      </c>
      <c r="G191" s="528" t="s">
        <v>6283</v>
      </c>
      <c r="H191" s="435" t="s">
        <v>5434</v>
      </c>
      <c r="I191" s="45"/>
      <c r="J191" s="311"/>
      <c r="K191" s="467"/>
      <c r="L191" s="462"/>
      <c r="M191" s="70"/>
      <c r="N191" s="726">
        <f t="shared" si="2"/>
        <v>187</v>
      </c>
      <c r="O191" s="129"/>
      <c r="P191" s="129"/>
      <c r="Q191" s="129"/>
      <c r="R191" s="129"/>
      <c r="S191" s="129"/>
      <c r="T191" s="129"/>
      <c r="U191" s="129"/>
    </row>
    <row r="192" spans="1:21" ht="45">
      <c r="A192" s="8">
        <v>286</v>
      </c>
      <c r="B192" s="28" t="s">
        <v>3204</v>
      </c>
      <c r="C192" s="27" t="s">
        <v>360</v>
      </c>
      <c r="D192" s="620">
        <v>17485</v>
      </c>
      <c r="E192" s="7" t="s">
        <v>2671</v>
      </c>
      <c r="F192" s="912">
        <v>14521636.550000001</v>
      </c>
      <c r="G192" s="528" t="s">
        <v>6283</v>
      </c>
      <c r="H192" s="435" t="s">
        <v>3202</v>
      </c>
      <c r="I192" s="45"/>
      <c r="J192" s="88" t="s">
        <v>361</v>
      </c>
      <c r="K192" s="89" t="s">
        <v>362</v>
      </c>
      <c r="L192" s="94" t="s">
        <v>363</v>
      </c>
      <c r="M192" s="70"/>
      <c r="N192" s="726">
        <f t="shared" si="2"/>
        <v>188</v>
      </c>
      <c r="O192" s="129"/>
      <c r="P192" s="129"/>
      <c r="Q192" s="129"/>
      <c r="R192" s="129"/>
      <c r="S192" s="129"/>
      <c r="T192" s="129"/>
      <c r="U192" s="129"/>
    </row>
    <row r="193" spans="1:21" ht="63">
      <c r="A193" s="8">
        <v>287</v>
      </c>
      <c r="B193" s="28" t="s">
        <v>3205</v>
      </c>
      <c r="C193" s="27" t="s">
        <v>364</v>
      </c>
      <c r="D193" s="620">
        <v>19509</v>
      </c>
      <c r="E193" s="7" t="s">
        <v>2672</v>
      </c>
      <c r="F193" s="912">
        <v>15955498.07</v>
      </c>
      <c r="G193" s="528" t="s">
        <v>6283</v>
      </c>
      <c r="H193" s="435" t="s">
        <v>3203</v>
      </c>
      <c r="I193" s="45"/>
      <c r="J193" s="96" t="s">
        <v>365</v>
      </c>
      <c r="K193" s="89" t="s">
        <v>366</v>
      </c>
      <c r="L193" s="94" t="s">
        <v>367</v>
      </c>
      <c r="M193" s="70"/>
      <c r="N193" s="726">
        <f t="shared" si="2"/>
        <v>189</v>
      </c>
      <c r="O193" s="129"/>
      <c r="P193" s="129"/>
      <c r="Q193" s="129"/>
      <c r="R193" s="129"/>
      <c r="S193" s="129"/>
      <c r="T193" s="129"/>
      <c r="U193" s="129"/>
    </row>
    <row r="194" spans="1:21" ht="45">
      <c r="A194" s="8">
        <v>288</v>
      </c>
      <c r="B194" s="28" t="s">
        <v>3206</v>
      </c>
      <c r="C194" s="27" t="s">
        <v>368</v>
      </c>
      <c r="D194" s="620">
        <v>5651</v>
      </c>
      <c r="E194" s="7" t="s">
        <v>3207</v>
      </c>
      <c r="F194" s="912">
        <v>1760625.56</v>
      </c>
      <c r="G194" s="528" t="s">
        <v>6283</v>
      </c>
      <c r="H194" s="435" t="s">
        <v>5895</v>
      </c>
      <c r="I194" s="45"/>
      <c r="J194" s="88" t="s">
        <v>369</v>
      </c>
      <c r="K194" s="89" t="s">
        <v>370</v>
      </c>
      <c r="L194" s="94" t="s">
        <v>371</v>
      </c>
      <c r="M194" s="70"/>
      <c r="N194" s="726">
        <f t="shared" ref="N194:N256" si="3">N193+1</f>
        <v>190</v>
      </c>
      <c r="O194" s="129"/>
      <c r="P194" s="129"/>
      <c r="Q194" s="129"/>
      <c r="R194" s="129"/>
      <c r="S194" s="129"/>
      <c r="T194" s="129"/>
      <c r="U194" s="129"/>
    </row>
    <row r="195" spans="1:21" ht="45">
      <c r="A195" s="8">
        <v>289</v>
      </c>
      <c r="B195" s="28" t="s">
        <v>3208</v>
      </c>
      <c r="C195" s="27" t="s">
        <v>372</v>
      </c>
      <c r="D195" s="621">
        <v>20941</v>
      </c>
      <c r="E195" s="7" t="s">
        <v>2673</v>
      </c>
      <c r="F195" s="912">
        <v>17083935.43</v>
      </c>
      <c r="G195" s="528" t="s">
        <v>6283</v>
      </c>
      <c r="H195" s="435" t="s">
        <v>5894</v>
      </c>
      <c r="I195" s="45"/>
      <c r="J195" s="88" t="s">
        <v>373</v>
      </c>
      <c r="K195" s="89" t="s">
        <v>374</v>
      </c>
      <c r="L195" s="94" t="s">
        <v>375</v>
      </c>
      <c r="M195" s="70"/>
      <c r="N195" s="726">
        <f t="shared" si="3"/>
        <v>191</v>
      </c>
      <c r="O195" s="129"/>
      <c r="P195" s="129"/>
      <c r="Q195" s="129"/>
      <c r="R195" s="129"/>
      <c r="S195" s="129"/>
      <c r="T195" s="129"/>
      <c r="U195" s="129"/>
    </row>
    <row r="196" spans="1:21" ht="45">
      <c r="A196" s="8">
        <v>290</v>
      </c>
      <c r="B196" s="28" t="s">
        <v>3209</v>
      </c>
      <c r="C196" s="27" t="s">
        <v>376</v>
      </c>
      <c r="D196" s="620">
        <v>9956</v>
      </c>
      <c r="E196" s="7" t="s">
        <v>2708</v>
      </c>
      <c r="F196" s="912">
        <v>8435302.4000000004</v>
      </c>
      <c r="G196" s="528" t="s">
        <v>6283</v>
      </c>
      <c r="H196" s="435" t="s">
        <v>5893</v>
      </c>
      <c r="I196" s="45"/>
      <c r="J196" s="96" t="s">
        <v>2709</v>
      </c>
      <c r="K196" s="89" t="s">
        <v>1939</v>
      </c>
      <c r="L196" s="94" t="s">
        <v>2710</v>
      </c>
      <c r="M196" s="70"/>
      <c r="N196" s="726">
        <f t="shared" si="3"/>
        <v>192</v>
      </c>
      <c r="O196" s="129"/>
      <c r="P196" s="129"/>
      <c r="Q196" s="129"/>
      <c r="R196" s="129"/>
      <c r="S196" s="129"/>
      <c r="T196" s="129"/>
      <c r="U196" s="129"/>
    </row>
    <row r="197" spans="1:21" ht="45">
      <c r="A197" s="8">
        <v>291</v>
      </c>
      <c r="B197" s="28" t="s">
        <v>3216</v>
      </c>
      <c r="C197" s="27" t="s">
        <v>377</v>
      </c>
      <c r="D197" s="620">
        <v>9373</v>
      </c>
      <c r="E197" s="7" t="s">
        <v>2674</v>
      </c>
      <c r="F197" s="912">
        <v>7683571.21</v>
      </c>
      <c r="G197" s="528" t="s">
        <v>6283</v>
      </c>
      <c r="H197" s="435" t="s">
        <v>5435</v>
      </c>
      <c r="I197" s="45"/>
      <c r="J197" s="88" t="s">
        <v>378</v>
      </c>
      <c r="K197" s="89" t="s">
        <v>3210</v>
      </c>
      <c r="L197" s="97" t="s">
        <v>379</v>
      </c>
      <c r="M197" s="70"/>
      <c r="N197" s="726">
        <f t="shared" si="3"/>
        <v>193</v>
      </c>
      <c r="O197" s="129"/>
      <c r="P197" s="129"/>
      <c r="Q197" s="129"/>
      <c r="R197" s="129"/>
      <c r="S197" s="129"/>
      <c r="T197" s="129"/>
      <c r="U197" s="129"/>
    </row>
    <row r="198" spans="1:21" ht="60">
      <c r="A198" s="8">
        <v>292</v>
      </c>
      <c r="B198" s="28" t="s">
        <v>3217</v>
      </c>
      <c r="C198" s="27" t="s">
        <v>380</v>
      </c>
      <c r="D198" s="620">
        <v>1976</v>
      </c>
      <c r="E198" s="7" t="s">
        <v>2675</v>
      </c>
      <c r="F198" s="912">
        <v>4974461.4400000004</v>
      </c>
      <c r="G198" s="528" t="s">
        <v>6283</v>
      </c>
      <c r="H198" s="435" t="s">
        <v>5892</v>
      </c>
      <c r="I198" s="45"/>
      <c r="J198" s="96" t="s">
        <v>1975</v>
      </c>
      <c r="K198" s="89" t="s">
        <v>3211</v>
      </c>
      <c r="L198" s="103" t="s">
        <v>381</v>
      </c>
      <c r="M198" s="70"/>
      <c r="N198" s="726">
        <f t="shared" si="3"/>
        <v>194</v>
      </c>
      <c r="O198" s="129"/>
      <c r="P198" s="129"/>
      <c r="Q198" s="129"/>
      <c r="R198" s="129"/>
      <c r="S198" s="129"/>
      <c r="T198" s="129"/>
      <c r="U198" s="129"/>
    </row>
    <row r="199" spans="1:21" ht="48" customHeight="1">
      <c r="A199" s="8">
        <v>293</v>
      </c>
      <c r="B199" s="28" t="s">
        <v>3218</v>
      </c>
      <c r="C199" s="27" t="s">
        <v>382</v>
      </c>
      <c r="D199" s="620" t="s">
        <v>383</v>
      </c>
      <c r="E199" s="7" t="s">
        <v>2676</v>
      </c>
      <c r="F199" s="912">
        <v>14466846.720000001</v>
      </c>
      <c r="G199" s="528" t="s">
        <v>6283</v>
      </c>
      <c r="H199" s="435" t="s">
        <v>5436</v>
      </c>
      <c r="I199" s="45"/>
      <c r="J199" s="96" t="s">
        <v>1974</v>
      </c>
      <c r="K199" s="89" t="s">
        <v>3212</v>
      </c>
      <c r="L199" s="94" t="s">
        <v>384</v>
      </c>
      <c r="M199" s="70"/>
      <c r="N199" s="726">
        <f t="shared" si="3"/>
        <v>195</v>
      </c>
      <c r="O199" s="129"/>
      <c r="P199" s="129"/>
      <c r="Q199" s="129"/>
      <c r="R199" s="129"/>
      <c r="S199" s="129"/>
      <c r="T199" s="129"/>
      <c r="U199" s="129"/>
    </row>
    <row r="200" spans="1:21" ht="45">
      <c r="A200" s="8">
        <v>294</v>
      </c>
      <c r="B200" s="28" t="s">
        <v>3219</v>
      </c>
      <c r="C200" s="27" t="s">
        <v>385</v>
      </c>
      <c r="D200" s="620">
        <v>11508</v>
      </c>
      <c r="E200" s="7" t="s">
        <v>3215</v>
      </c>
      <c r="F200" s="912">
        <v>9880250.0899999999</v>
      </c>
      <c r="G200" s="528" t="s">
        <v>6283</v>
      </c>
      <c r="H200" s="435" t="s">
        <v>5891</v>
      </c>
      <c r="I200" s="45"/>
      <c r="J200" s="88" t="s">
        <v>386</v>
      </c>
      <c r="K200" s="89" t="s">
        <v>3213</v>
      </c>
      <c r="L200" s="94" t="s">
        <v>387</v>
      </c>
      <c r="M200" s="70"/>
      <c r="N200" s="726">
        <f t="shared" si="3"/>
        <v>196</v>
      </c>
      <c r="O200" s="129"/>
      <c r="P200" s="129"/>
      <c r="Q200" s="129"/>
      <c r="R200" s="129"/>
      <c r="S200" s="129"/>
      <c r="T200" s="129"/>
      <c r="U200" s="129"/>
    </row>
    <row r="201" spans="1:21" ht="45">
      <c r="A201" s="8">
        <v>295</v>
      </c>
      <c r="B201" s="28" t="s">
        <v>3220</v>
      </c>
      <c r="C201" s="27" t="s">
        <v>388</v>
      </c>
      <c r="D201" s="620">
        <v>8797</v>
      </c>
      <c r="E201" s="7" t="s">
        <v>2677</v>
      </c>
      <c r="F201" s="912">
        <v>7228815.46</v>
      </c>
      <c r="G201" s="528" t="s">
        <v>6283</v>
      </c>
      <c r="H201" s="435" t="s">
        <v>5890</v>
      </c>
      <c r="I201" s="45"/>
      <c r="J201" s="88" t="s">
        <v>389</v>
      </c>
      <c r="K201" s="89" t="s">
        <v>3214</v>
      </c>
      <c r="L201" s="97" t="s">
        <v>390</v>
      </c>
      <c r="M201" s="70"/>
      <c r="N201" s="726">
        <f t="shared" si="3"/>
        <v>197</v>
      </c>
      <c r="O201" s="129"/>
      <c r="P201" s="129"/>
      <c r="Q201" s="129"/>
      <c r="R201" s="129"/>
      <c r="S201" s="129"/>
      <c r="T201" s="129"/>
      <c r="U201" s="129"/>
    </row>
    <row r="202" spans="1:21" ht="45">
      <c r="A202" s="8">
        <v>296</v>
      </c>
      <c r="B202" s="28" t="s">
        <v>3223</v>
      </c>
      <c r="C202" s="27" t="s">
        <v>391</v>
      </c>
      <c r="D202" s="620">
        <v>10961</v>
      </c>
      <c r="E202" s="7" t="s">
        <v>2678</v>
      </c>
      <c r="F202" s="957">
        <v>9255984.1199999992</v>
      </c>
      <c r="G202" s="528" t="s">
        <v>6283</v>
      </c>
      <c r="H202" s="435" t="s">
        <v>5889</v>
      </c>
      <c r="I202" s="45"/>
      <c r="J202" s="96" t="s">
        <v>392</v>
      </c>
      <c r="K202" s="89" t="s">
        <v>3229</v>
      </c>
      <c r="L202" s="94" t="s">
        <v>393</v>
      </c>
      <c r="M202" s="70"/>
      <c r="N202" s="726">
        <f t="shared" si="3"/>
        <v>198</v>
      </c>
      <c r="O202" s="129"/>
      <c r="P202" s="129"/>
      <c r="Q202" s="129"/>
      <c r="R202" s="129"/>
      <c r="S202" s="129"/>
      <c r="T202" s="129"/>
      <c r="U202" s="129"/>
    </row>
    <row r="203" spans="1:21" ht="45">
      <c r="A203" s="8">
        <v>297</v>
      </c>
      <c r="B203" s="28" t="s">
        <v>3224</v>
      </c>
      <c r="C203" s="27" t="s">
        <v>394</v>
      </c>
      <c r="D203" s="875">
        <v>1337</v>
      </c>
      <c r="E203" s="7" t="s">
        <v>2679</v>
      </c>
      <c r="F203" s="912">
        <v>1216616.52</v>
      </c>
      <c r="G203" s="528" t="s">
        <v>6283</v>
      </c>
      <c r="H203" s="435" t="s">
        <v>3221</v>
      </c>
      <c r="I203" s="45"/>
      <c r="J203" s="88" t="s">
        <v>395</v>
      </c>
      <c r="K203" s="89" t="s">
        <v>3230</v>
      </c>
      <c r="L203" s="94" t="s">
        <v>396</v>
      </c>
      <c r="M203" s="70"/>
      <c r="N203" s="726">
        <f t="shared" si="3"/>
        <v>199</v>
      </c>
      <c r="O203" s="129"/>
      <c r="P203" s="129"/>
      <c r="Q203" s="129"/>
      <c r="R203" s="129"/>
      <c r="S203" s="129"/>
      <c r="T203" s="129"/>
      <c r="U203" s="129"/>
    </row>
    <row r="204" spans="1:21" ht="47.25">
      <c r="A204" s="8">
        <v>298</v>
      </c>
      <c r="B204" s="28" t="s">
        <v>3225</v>
      </c>
      <c r="C204" s="27" t="s">
        <v>397</v>
      </c>
      <c r="D204" s="620">
        <v>1511</v>
      </c>
      <c r="E204" s="7" t="s">
        <v>2680</v>
      </c>
      <c r="F204" s="912">
        <v>1327625.04</v>
      </c>
      <c r="G204" s="528" t="s">
        <v>6283</v>
      </c>
      <c r="H204" s="435" t="s">
        <v>5304</v>
      </c>
      <c r="I204" s="45"/>
      <c r="J204" s="452" t="s">
        <v>6019</v>
      </c>
      <c r="K204" s="89" t="s">
        <v>3231</v>
      </c>
      <c r="L204" s="94" t="s">
        <v>398</v>
      </c>
      <c r="M204" s="70"/>
      <c r="N204" s="726">
        <f t="shared" si="3"/>
        <v>200</v>
      </c>
      <c r="O204" s="129"/>
      <c r="P204" s="129"/>
      <c r="Q204" s="129"/>
      <c r="R204" s="129"/>
      <c r="S204" s="129"/>
      <c r="T204" s="129"/>
      <c r="U204" s="129"/>
    </row>
    <row r="205" spans="1:21" ht="45">
      <c r="A205" s="8">
        <v>299</v>
      </c>
      <c r="B205" s="28" t="s">
        <v>3226</v>
      </c>
      <c r="C205" s="27" t="s">
        <v>399</v>
      </c>
      <c r="D205" s="620">
        <v>10544</v>
      </c>
      <c r="E205" s="7" t="s">
        <v>2681</v>
      </c>
      <c r="F205" s="912">
        <v>8915587.7300000004</v>
      </c>
      <c r="G205" s="528" t="s">
        <v>6283</v>
      </c>
      <c r="H205" s="435" t="s">
        <v>5302</v>
      </c>
      <c r="I205" s="45"/>
      <c r="J205" s="96" t="s">
        <v>400</v>
      </c>
      <c r="K205" s="89" t="s">
        <v>3232</v>
      </c>
      <c r="L205" s="94" t="s">
        <v>401</v>
      </c>
      <c r="M205" s="70"/>
      <c r="N205" s="726">
        <f t="shared" si="3"/>
        <v>201</v>
      </c>
      <c r="O205" s="129"/>
      <c r="P205" s="129"/>
      <c r="Q205" s="129"/>
      <c r="R205" s="129"/>
      <c r="S205" s="129"/>
      <c r="T205" s="129"/>
      <c r="U205" s="129"/>
    </row>
    <row r="206" spans="1:21" ht="45">
      <c r="A206" s="8">
        <v>300</v>
      </c>
      <c r="B206" s="28" t="s">
        <v>3227</v>
      </c>
      <c r="C206" s="27" t="s">
        <v>402</v>
      </c>
      <c r="D206" s="620">
        <v>8764</v>
      </c>
      <c r="E206" s="7" t="s">
        <v>3228</v>
      </c>
      <c r="F206" s="912">
        <v>4532924.3</v>
      </c>
      <c r="G206" s="528" t="s">
        <v>6283</v>
      </c>
      <c r="H206" s="435" t="s">
        <v>3222</v>
      </c>
      <c r="I206" s="45"/>
      <c r="J206" s="452" t="s">
        <v>6020</v>
      </c>
      <c r="K206" s="89" t="s">
        <v>3233</v>
      </c>
      <c r="L206" s="94" t="s">
        <v>403</v>
      </c>
      <c r="M206" s="70"/>
      <c r="N206" s="726">
        <f t="shared" si="3"/>
        <v>202</v>
      </c>
      <c r="O206" s="129"/>
      <c r="P206" s="129"/>
      <c r="Q206" s="129"/>
      <c r="R206" s="129"/>
      <c r="S206" s="129"/>
      <c r="T206" s="129"/>
      <c r="U206" s="129"/>
    </row>
    <row r="207" spans="1:21" ht="45">
      <c r="A207" s="8">
        <v>301</v>
      </c>
      <c r="B207" s="28" t="s">
        <v>3239</v>
      </c>
      <c r="C207" s="27" t="s">
        <v>404</v>
      </c>
      <c r="D207" s="622">
        <v>9484</v>
      </c>
      <c r="E207" s="471" t="s">
        <v>3235</v>
      </c>
      <c r="F207" s="912">
        <v>4666079.62</v>
      </c>
      <c r="G207" s="528" t="s">
        <v>6283</v>
      </c>
      <c r="H207" s="435" t="s">
        <v>5303</v>
      </c>
      <c r="I207" s="45"/>
      <c r="J207" s="88" t="s">
        <v>405</v>
      </c>
      <c r="K207" s="89" t="s">
        <v>406</v>
      </c>
      <c r="L207" s="94" t="s">
        <v>407</v>
      </c>
      <c r="M207" s="70"/>
      <c r="N207" s="726">
        <f t="shared" si="3"/>
        <v>203</v>
      </c>
      <c r="O207" s="129"/>
      <c r="P207" s="129"/>
      <c r="Q207" s="129"/>
      <c r="R207" s="129"/>
      <c r="S207" s="129"/>
      <c r="T207" s="129"/>
      <c r="U207" s="129"/>
    </row>
    <row r="208" spans="1:21" ht="45">
      <c r="A208" s="8">
        <v>303</v>
      </c>
      <c r="B208" s="28" t="s">
        <v>3236</v>
      </c>
      <c r="C208" s="27" t="s">
        <v>408</v>
      </c>
      <c r="D208" s="620">
        <v>8602</v>
      </c>
      <c r="E208" s="7" t="s">
        <v>2682</v>
      </c>
      <c r="F208" s="912">
        <v>7467189.0099999998</v>
      </c>
      <c r="G208" s="528" t="s">
        <v>6283</v>
      </c>
      <c r="H208" s="435" t="s">
        <v>5305</v>
      </c>
      <c r="I208" s="45"/>
      <c r="J208" s="452" t="s">
        <v>6021</v>
      </c>
      <c r="K208" s="89" t="s">
        <v>409</v>
      </c>
      <c r="L208" s="97" t="s">
        <v>410</v>
      </c>
      <c r="M208" s="70"/>
      <c r="N208" s="726">
        <f t="shared" si="3"/>
        <v>204</v>
      </c>
      <c r="O208" s="129"/>
      <c r="P208" s="129"/>
      <c r="Q208" s="129"/>
      <c r="R208" s="129"/>
      <c r="S208" s="129"/>
      <c r="T208" s="129"/>
      <c r="U208" s="129"/>
    </row>
    <row r="209" spans="1:21" ht="45">
      <c r="A209" s="8">
        <v>304</v>
      </c>
      <c r="B209" s="28" t="s">
        <v>3237</v>
      </c>
      <c r="C209" s="27" t="s">
        <v>411</v>
      </c>
      <c r="D209" s="620">
        <v>24379</v>
      </c>
      <c r="E209" s="7" t="s">
        <v>2683</v>
      </c>
      <c r="F209" s="912">
        <v>19782626.010000002</v>
      </c>
      <c r="G209" s="528" t="s">
        <v>6283</v>
      </c>
      <c r="H209" s="435" t="s">
        <v>5306</v>
      </c>
      <c r="I209" s="45"/>
      <c r="J209" s="452" t="s">
        <v>6022</v>
      </c>
      <c r="K209" s="89" t="s">
        <v>412</v>
      </c>
      <c r="L209" s="94" t="s">
        <v>2534</v>
      </c>
      <c r="M209" s="70"/>
      <c r="N209" s="726">
        <f t="shared" si="3"/>
        <v>205</v>
      </c>
      <c r="O209" s="129"/>
      <c r="P209" s="129"/>
      <c r="Q209" s="129"/>
      <c r="R209" s="129"/>
      <c r="S209" s="129"/>
      <c r="T209" s="129"/>
      <c r="U209" s="129"/>
    </row>
    <row r="210" spans="1:21" ht="30">
      <c r="A210" s="8">
        <v>305</v>
      </c>
      <c r="B210" s="28" t="s">
        <v>3238</v>
      </c>
      <c r="C210" s="27" t="s">
        <v>6577</v>
      </c>
      <c r="D210" s="620">
        <v>5415</v>
      </c>
      <c r="E210" s="7" t="s">
        <v>2684</v>
      </c>
      <c r="F210" s="912">
        <v>4522793.5999999996</v>
      </c>
      <c r="G210" s="528" t="s">
        <v>6283</v>
      </c>
      <c r="H210" s="435" t="s">
        <v>3234</v>
      </c>
      <c r="I210" s="45"/>
      <c r="J210" s="88" t="s">
        <v>413</v>
      </c>
      <c r="K210" s="89" t="s">
        <v>414</v>
      </c>
      <c r="L210" s="94" t="s">
        <v>415</v>
      </c>
      <c r="M210" s="70"/>
      <c r="N210" s="726">
        <f t="shared" si="3"/>
        <v>206</v>
      </c>
      <c r="O210" s="129"/>
      <c r="P210" s="129"/>
      <c r="Q210" s="129"/>
      <c r="R210" s="129"/>
      <c r="S210" s="129"/>
      <c r="T210" s="129"/>
      <c r="U210" s="129"/>
    </row>
    <row r="211" spans="1:21" ht="30">
      <c r="A211" s="8">
        <v>306</v>
      </c>
      <c r="B211" s="28" t="s">
        <v>3244</v>
      </c>
      <c r="C211" s="27" t="s">
        <v>416</v>
      </c>
      <c r="D211" s="620">
        <v>5469</v>
      </c>
      <c r="E211" s="7" t="s">
        <v>2685</v>
      </c>
      <c r="F211" s="912">
        <v>4219982.6900000004</v>
      </c>
      <c r="G211" s="528" t="s">
        <v>6283</v>
      </c>
      <c r="H211" s="435" t="s">
        <v>3240</v>
      </c>
      <c r="I211" s="45"/>
      <c r="J211" s="452" t="s">
        <v>6023</v>
      </c>
      <c r="K211" s="89" t="s">
        <v>2712</v>
      </c>
      <c r="L211" s="94" t="s">
        <v>2711</v>
      </c>
      <c r="M211" s="70"/>
      <c r="N211" s="726">
        <f t="shared" si="3"/>
        <v>207</v>
      </c>
      <c r="O211" s="129"/>
      <c r="P211" s="129"/>
      <c r="Q211" s="129"/>
      <c r="R211" s="129"/>
      <c r="S211" s="129"/>
      <c r="T211" s="129"/>
      <c r="U211" s="129"/>
    </row>
    <row r="212" spans="1:21" ht="45">
      <c r="A212" s="8">
        <v>307</v>
      </c>
      <c r="B212" s="28" t="s">
        <v>3245</v>
      </c>
      <c r="C212" s="27" t="s">
        <v>417</v>
      </c>
      <c r="D212" s="621">
        <v>9403</v>
      </c>
      <c r="E212" s="7" t="s">
        <v>2686</v>
      </c>
      <c r="F212" s="912">
        <v>7982994.8700000001</v>
      </c>
      <c r="G212" s="528" t="s">
        <v>6283</v>
      </c>
      <c r="H212" s="435" t="s">
        <v>3241</v>
      </c>
      <c r="I212" s="45"/>
      <c r="J212" s="88" t="s">
        <v>418</v>
      </c>
      <c r="K212" s="448" t="s">
        <v>6024</v>
      </c>
      <c r="L212" s="94" t="s">
        <v>419</v>
      </c>
      <c r="M212" s="70"/>
      <c r="N212" s="726">
        <f t="shared" si="3"/>
        <v>208</v>
      </c>
      <c r="O212" s="129"/>
      <c r="P212" s="129"/>
      <c r="Q212" s="129"/>
      <c r="R212" s="129"/>
      <c r="S212" s="129"/>
      <c r="T212" s="129"/>
      <c r="U212" s="129"/>
    </row>
    <row r="213" spans="1:21" ht="45">
      <c r="A213" s="8">
        <v>309</v>
      </c>
      <c r="B213" s="28" t="s">
        <v>3246</v>
      </c>
      <c r="C213" s="27" t="s">
        <v>420</v>
      </c>
      <c r="D213" s="620">
        <v>30820</v>
      </c>
      <c r="E213" s="7" t="s">
        <v>2687</v>
      </c>
      <c r="F213" s="912">
        <v>25033236.800000001</v>
      </c>
      <c r="G213" s="528" t="s">
        <v>6283</v>
      </c>
      <c r="H213" s="435" t="s">
        <v>3242</v>
      </c>
      <c r="I213" s="45"/>
      <c r="J213" s="88" t="s">
        <v>421</v>
      </c>
      <c r="K213" s="448" t="s">
        <v>6025</v>
      </c>
      <c r="L213" s="94" t="s">
        <v>422</v>
      </c>
      <c r="M213" s="70"/>
      <c r="N213" s="726">
        <f>N212+1</f>
        <v>209</v>
      </c>
      <c r="O213" s="129"/>
      <c r="P213" s="129"/>
      <c r="Q213" s="129"/>
      <c r="R213" s="129"/>
      <c r="S213" s="129"/>
      <c r="T213" s="129"/>
      <c r="U213" s="129"/>
    </row>
    <row r="214" spans="1:21" ht="30">
      <c r="A214" s="8">
        <v>310</v>
      </c>
      <c r="B214" s="28" t="s">
        <v>3247</v>
      </c>
      <c r="C214" s="27" t="s">
        <v>423</v>
      </c>
      <c r="D214" s="620">
        <v>4078</v>
      </c>
      <c r="E214" s="7" t="s">
        <v>2688</v>
      </c>
      <c r="F214" s="912">
        <v>3442185.87</v>
      </c>
      <c r="G214" s="528" t="s">
        <v>6283</v>
      </c>
      <c r="H214" s="435" t="s">
        <v>3243</v>
      </c>
      <c r="I214" s="45"/>
      <c r="J214" s="88" t="s">
        <v>424</v>
      </c>
      <c r="K214" s="89" t="s">
        <v>22</v>
      </c>
      <c r="L214" s="97" t="s">
        <v>425</v>
      </c>
      <c r="M214" s="70"/>
      <c r="N214" s="726">
        <f t="shared" si="3"/>
        <v>210</v>
      </c>
      <c r="O214" s="129"/>
      <c r="P214" s="129"/>
      <c r="Q214" s="129"/>
      <c r="R214" s="129"/>
      <c r="S214" s="129"/>
      <c r="T214" s="129"/>
      <c r="U214" s="129"/>
    </row>
    <row r="215" spans="1:21" ht="45">
      <c r="A215" s="8">
        <v>311</v>
      </c>
      <c r="B215" s="28" t="s">
        <v>3251</v>
      </c>
      <c r="C215" s="27" t="s">
        <v>6578</v>
      </c>
      <c r="D215" s="620">
        <v>9094</v>
      </c>
      <c r="E215" s="7" t="s">
        <v>2689</v>
      </c>
      <c r="F215" s="912">
        <v>7341523.5</v>
      </c>
      <c r="G215" s="528" t="s">
        <v>6283</v>
      </c>
      <c r="H215" s="435" t="s">
        <v>5888</v>
      </c>
      <c r="I215" s="45"/>
      <c r="J215" s="88" t="s">
        <v>426</v>
      </c>
      <c r="K215" s="90" t="s">
        <v>427</v>
      </c>
      <c r="L215" s="94" t="s">
        <v>2535</v>
      </c>
      <c r="M215" s="70"/>
      <c r="N215" s="726">
        <f t="shared" si="3"/>
        <v>211</v>
      </c>
      <c r="O215" s="129"/>
      <c r="P215" s="129"/>
      <c r="Q215" s="129"/>
      <c r="R215" s="129"/>
      <c r="S215" s="129"/>
      <c r="T215" s="129"/>
      <c r="U215" s="129"/>
    </row>
    <row r="216" spans="1:21" ht="45">
      <c r="A216" s="8">
        <v>312</v>
      </c>
      <c r="B216" s="28" t="s">
        <v>3252</v>
      </c>
      <c r="C216" s="27" t="s">
        <v>428</v>
      </c>
      <c r="D216" s="622">
        <v>9340</v>
      </c>
      <c r="E216" s="471" t="s">
        <v>2690</v>
      </c>
      <c r="F216" s="912">
        <v>7930536.5199999996</v>
      </c>
      <c r="G216" s="528" t="s">
        <v>6283</v>
      </c>
      <c r="H216" s="435" t="s">
        <v>3248</v>
      </c>
      <c r="I216" s="45"/>
      <c r="J216" s="88" t="s">
        <v>429</v>
      </c>
      <c r="K216" s="90" t="s">
        <v>430</v>
      </c>
      <c r="L216" s="94" t="s">
        <v>431</v>
      </c>
      <c r="M216" s="70"/>
      <c r="N216" s="726">
        <f t="shared" si="3"/>
        <v>212</v>
      </c>
      <c r="O216" s="129"/>
      <c r="P216" s="129"/>
      <c r="Q216" s="129"/>
      <c r="R216" s="129"/>
      <c r="S216" s="129"/>
      <c r="T216" s="129"/>
      <c r="U216" s="129"/>
    </row>
    <row r="217" spans="1:21" ht="45">
      <c r="A217" s="8">
        <v>313</v>
      </c>
      <c r="B217" s="28" t="s">
        <v>3253</v>
      </c>
      <c r="C217" s="27" t="s">
        <v>432</v>
      </c>
      <c r="D217" s="620">
        <v>4801</v>
      </c>
      <c r="E217" s="7" t="s">
        <v>2691</v>
      </c>
      <c r="F217" s="912">
        <v>4032017.59</v>
      </c>
      <c r="G217" s="528" t="s">
        <v>6283</v>
      </c>
      <c r="H217" s="435" t="s">
        <v>3249</v>
      </c>
      <c r="I217" s="45"/>
      <c r="J217" s="88" t="s">
        <v>433</v>
      </c>
      <c r="K217" s="90" t="s">
        <v>434</v>
      </c>
      <c r="L217" s="94" t="s">
        <v>435</v>
      </c>
      <c r="M217" s="70"/>
      <c r="N217" s="726">
        <f t="shared" si="3"/>
        <v>213</v>
      </c>
      <c r="O217" s="129"/>
      <c r="P217" s="129"/>
      <c r="Q217" s="129"/>
      <c r="R217" s="129"/>
      <c r="S217" s="129"/>
      <c r="T217" s="129"/>
      <c r="U217" s="129"/>
    </row>
    <row r="218" spans="1:21" ht="45">
      <c r="A218" s="8">
        <v>315</v>
      </c>
      <c r="B218" s="28" t="s">
        <v>3254</v>
      </c>
      <c r="C218" s="27" t="s">
        <v>436</v>
      </c>
      <c r="D218" s="620">
        <v>8433</v>
      </c>
      <c r="E218" s="7" t="s">
        <v>2692</v>
      </c>
      <c r="F218" s="912">
        <v>4499155.3099999996</v>
      </c>
      <c r="G218" s="528" t="s">
        <v>6283</v>
      </c>
      <c r="H218" s="435" t="s">
        <v>3250</v>
      </c>
      <c r="I218" s="45"/>
      <c r="J218" s="96" t="s">
        <v>437</v>
      </c>
      <c r="K218" s="90" t="s">
        <v>438</v>
      </c>
      <c r="L218" s="94" t="s">
        <v>439</v>
      </c>
      <c r="M218" s="70"/>
      <c r="N218" s="726">
        <f t="shared" si="3"/>
        <v>214</v>
      </c>
      <c r="O218" s="129"/>
      <c r="P218" s="129"/>
      <c r="Q218" s="129"/>
      <c r="R218" s="129"/>
      <c r="S218" s="129"/>
      <c r="T218" s="129"/>
      <c r="U218" s="129"/>
    </row>
    <row r="219" spans="1:21" ht="45">
      <c r="A219" s="8">
        <v>316</v>
      </c>
      <c r="B219" s="28" t="s">
        <v>3256</v>
      </c>
      <c r="C219" s="27" t="s">
        <v>440</v>
      </c>
      <c r="D219" s="620">
        <v>4307</v>
      </c>
      <c r="E219" s="7" t="s">
        <v>2692</v>
      </c>
      <c r="F219" s="912">
        <v>3758349.22</v>
      </c>
      <c r="G219" s="528" t="s">
        <v>6283</v>
      </c>
      <c r="H219" s="435" t="s">
        <v>5437</v>
      </c>
      <c r="I219" s="45"/>
      <c r="J219" s="88" t="s">
        <v>441</v>
      </c>
      <c r="K219" s="90" t="s">
        <v>442</v>
      </c>
      <c r="L219" s="94" t="s">
        <v>443</v>
      </c>
      <c r="M219" s="70"/>
      <c r="N219" s="726">
        <f t="shared" si="3"/>
        <v>215</v>
      </c>
      <c r="O219" s="129"/>
      <c r="P219" s="129"/>
      <c r="Q219" s="129"/>
      <c r="R219" s="129"/>
      <c r="S219" s="129"/>
      <c r="T219" s="129"/>
      <c r="U219" s="129"/>
    </row>
    <row r="220" spans="1:21" ht="45">
      <c r="A220" s="8">
        <v>317</v>
      </c>
      <c r="B220" s="28" t="s">
        <v>3257</v>
      </c>
      <c r="C220" s="27" t="s">
        <v>444</v>
      </c>
      <c r="D220" s="622">
        <v>3122</v>
      </c>
      <c r="E220" s="471" t="s">
        <v>2693</v>
      </c>
      <c r="F220" s="912">
        <v>1991244.87</v>
      </c>
      <c r="G220" s="528" t="s">
        <v>6283</v>
      </c>
      <c r="H220" s="435" t="s">
        <v>3255</v>
      </c>
      <c r="I220" s="45"/>
      <c r="J220" s="88" t="s">
        <v>445</v>
      </c>
      <c r="K220" s="90" t="s">
        <v>446</v>
      </c>
      <c r="L220" s="97" t="s">
        <v>447</v>
      </c>
      <c r="M220" s="70"/>
      <c r="N220" s="726">
        <f t="shared" si="3"/>
        <v>216</v>
      </c>
      <c r="O220" s="129"/>
      <c r="P220" s="129"/>
      <c r="Q220" s="129"/>
      <c r="R220" s="129"/>
      <c r="S220" s="129"/>
      <c r="T220" s="129"/>
      <c r="U220" s="129"/>
    </row>
    <row r="221" spans="1:21" ht="45">
      <c r="A221" s="8">
        <v>318</v>
      </c>
      <c r="B221" s="28" t="s">
        <v>3258</v>
      </c>
      <c r="C221" s="27" t="s">
        <v>448</v>
      </c>
      <c r="D221" s="622">
        <v>5181</v>
      </c>
      <c r="E221" s="471" t="s">
        <v>2694</v>
      </c>
      <c r="F221" s="912">
        <v>4266499.25</v>
      </c>
      <c r="G221" s="528" t="s">
        <v>6283</v>
      </c>
      <c r="H221" s="435" t="s">
        <v>5887</v>
      </c>
      <c r="I221" s="45"/>
      <c r="J221" s="88" t="s">
        <v>449</v>
      </c>
      <c r="K221" s="89" t="s">
        <v>1965</v>
      </c>
      <c r="L221" s="94" t="s">
        <v>450</v>
      </c>
      <c r="M221" s="70"/>
      <c r="N221" s="726">
        <f t="shared" si="3"/>
        <v>217</v>
      </c>
      <c r="O221" s="129"/>
      <c r="P221" s="129"/>
      <c r="Q221" s="129"/>
      <c r="R221" s="129"/>
      <c r="S221" s="129"/>
      <c r="T221" s="129"/>
      <c r="U221" s="129"/>
    </row>
    <row r="222" spans="1:21" ht="45">
      <c r="A222" s="8">
        <v>319</v>
      </c>
      <c r="B222" s="28" t="s">
        <v>3259</v>
      </c>
      <c r="C222" s="27" t="s">
        <v>451</v>
      </c>
      <c r="D222" s="622">
        <v>5484</v>
      </c>
      <c r="E222" s="471" t="s">
        <v>6171</v>
      </c>
      <c r="F222" s="912">
        <v>8262772.7300000004</v>
      </c>
      <c r="G222" s="528" t="s">
        <v>6283</v>
      </c>
      <c r="H222" s="435" t="s">
        <v>5818</v>
      </c>
      <c r="I222" s="45"/>
      <c r="J222" s="88" t="s">
        <v>452</v>
      </c>
      <c r="K222" s="89" t="s">
        <v>1964</v>
      </c>
      <c r="L222" s="94" t="s">
        <v>453</v>
      </c>
      <c r="M222" s="70"/>
      <c r="N222" s="726">
        <f t="shared" si="3"/>
        <v>218</v>
      </c>
      <c r="O222" s="129"/>
      <c r="P222" s="129"/>
      <c r="Q222" s="129"/>
      <c r="R222" s="129"/>
      <c r="S222" s="129"/>
      <c r="T222" s="129"/>
      <c r="U222" s="129"/>
    </row>
    <row r="223" spans="1:21" ht="45">
      <c r="A223" s="8">
        <v>320</v>
      </c>
      <c r="B223" s="28" t="s">
        <v>3260</v>
      </c>
      <c r="C223" s="27" t="s">
        <v>454</v>
      </c>
      <c r="D223" s="620">
        <v>23634</v>
      </c>
      <c r="E223" s="7" t="s">
        <v>2695</v>
      </c>
      <c r="F223" s="912">
        <v>19199755.469999999</v>
      </c>
      <c r="G223" s="528" t="s">
        <v>6283</v>
      </c>
      <c r="H223" s="435" t="s">
        <v>5819</v>
      </c>
      <c r="I223" s="45"/>
      <c r="J223" s="88" t="s">
        <v>455</v>
      </c>
      <c r="K223" s="90" t="s">
        <v>456</v>
      </c>
      <c r="L223" s="94" t="s">
        <v>457</v>
      </c>
      <c r="M223" s="70"/>
      <c r="N223" s="726">
        <f t="shared" si="3"/>
        <v>219</v>
      </c>
      <c r="O223" s="129"/>
      <c r="P223" s="129"/>
      <c r="Q223" s="129"/>
      <c r="R223" s="129"/>
      <c r="S223" s="129"/>
      <c r="T223" s="129"/>
      <c r="U223" s="129"/>
    </row>
    <row r="224" spans="1:21" ht="45">
      <c r="A224" s="8">
        <v>321</v>
      </c>
      <c r="B224" s="28" t="s">
        <v>3263</v>
      </c>
      <c r="C224" s="27" t="s">
        <v>458</v>
      </c>
      <c r="D224" s="620">
        <v>8002</v>
      </c>
      <c r="E224" s="7" t="s">
        <v>2696</v>
      </c>
      <c r="F224" s="912">
        <v>6955363.5499999998</v>
      </c>
      <c r="G224" s="528" t="s">
        <v>6283</v>
      </c>
      <c r="H224" s="435" t="s">
        <v>3261</v>
      </c>
      <c r="I224" s="45"/>
      <c r="J224" s="101" t="s">
        <v>2019</v>
      </c>
      <c r="K224" s="98" t="s">
        <v>459</v>
      </c>
      <c r="L224" s="103" t="s">
        <v>2018</v>
      </c>
      <c r="M224" s="70"/>
      <c r="N224" s="726">
        <f t="shared" si="3"/>
        <v>220</v>
      </c>
      <c r="O224" s="129"/>
      <c r="P224" s="129"/>
      <c r="Q224" s="129"/>
      <c r="R224" s="129"/>
      <c r="S224" s="129"/>
      <c r="T224" s="129"/>
      <c r="U224" s="129"/>
    </row>
    <row r="225" spans="1:21" ht="45">
      <c r="A225" s="8">
        <v>322</v>
      </c>
      <c r="B225" s="28" t="s">
        <v>3264</v>
      </c>
      <c r="C225" s="27" t="s">
        <v>460</v>
      </c>
      <c r="D225" s="622">
        <v>5721</v>
      </c>
      <c r="E225" s="471" t="s">
        <v>6579</v>
      </c>
      <c r="F225" s="912">
        <v>8743061.0399999991</v>
      </c>
      <c r="G225" s="528" t="s">
        <v>6283</v>
      </c>
      <c r="H225" s="435" t="s">
        <v>5820</v>
      </c>
      <c r="I225" s="45"/>
      <c r="J225" s="88" t="s">
        <v>461</v>
      </c>
      <c r="K225" s="90" t="s">
        <v>462</v>
      </c>
      <c r="L225" s="94" t="s">
        <v>463</v>
      </c>
      <c r="M225" s="70"/>
      <c r="N225" s="726">
        <f t="shared" si="3"/>
        <v>221</v>
      </c>
      <c r="O225" s="129"/>
      <c r="P225" s="129"/>
      <c r="Q225" s="129"/>
      <c r="R225" s="129"/>
      <c r="S225" s="129"/>
      <c r="T225" s="129"/>
      <c r="U225" s="129"/>
    </row>
    <row r="226" spans="1:21" ht="45">
      <c r="A226" s="8">
        <v>323</v>
      </c>
      <c r="B226" s="28" t="s">
        <v>3265</v>
      </c>
      <c r="C226" s="27" t="s">
        <v>464</v>
      </c>
      <c r="D226" s="620">
        <v>5404</v>
      </c>
      <c r="E226" s="7" t="s">
        <v>2692</v>
      </c>
      <c r="F226" s="912">
        <v>4678118.93</v>
      </c>
      <c r="G226" s="528" t="s">
        <v>6283</v>
      </c>
      <c r="H226" s="435" t="s">
        <v>3262</v>
      </c>
      <c r="I226" s="45"/>
      <c r="J226" s="88" t="s">
        <v>465</v>
      </c>
      <c r="K226" s="89" t="s">
        <v>2540</v>
      </c>
      <c r="L226" s="94" t="s">
        <v>466</v>
      </c>
      <c r="M226" s="70"/>
      <c r="N226" s="726">
        <f t="shared" si="3"/>
        <v>222</v>
      </c>
      <c r="O226" s="129"/>
      <c r="P226" s="129"/>
      <c r="Q226" s="129"/>
      <c r="R226" s="129"/>
      <c r="S226" s="129"/>
      <c r="T226" s="129"/>
      <c r="U226" s="129"/>
    </row>
    <row r="227" spans="1:21" ht="45">
      <c r="A227" s="8">
        <v>324</v>
      </c>
      <c r="B227" s="28" t="s">
        <v>3266</v>
      </c>
      <c r="C227" s="27" t="s">
        <v>467</v>
      </c>
      <c r="D227" s="620">
        <v>9901</v>
      </c>
      <c r="E227" s="7" t="s">
        <v>2697</v>
      </c>
      <c r="F227" s="912">
        <v>8389838.5</v>
      </c>
      <c r="G227" s="528" t="s">
        <v>6283</v>
      </c>
      <c r="H227" s="435" t="s">
        <v>5821</v>
      </c>
      <c r="I227" s="45"/>
      <c r="J227" s="88" t="s">
        <v>468</v>
      </c>
      <c r="K227" s="89" t="s">
        <v>2541</v>
      </c>
      <c r="L227" s="94" t="s">
        <v>2538</v>
      </c>
      <c r="M227" s="70"/>
      <c r="N227" s="726">
        <f t="shared" si="3"/>
        <v>223</v>
      </c>
      <c r="O227" s="129"/>
      <c r="P227" s="129"/>
      <c r="Q227" s="129"/>
      <c r="R227" s="129"/>
      <c r="S227" s="129"/>
      <c r="T227" s="129"/>
      <c r="U227" s="129"/>
    </row>
    <row r="228" spans="1:21" ht="45">
      <c r="A228" s="8">
        <v>325</v>
      </c>
      <c r="B228" s="28" t="s">
        <v>3267</v>
      </c>
      <c r="C228" s="27" t="s">
        <v>469</v>
      </c>
      <c r="D228" s="620">
        <v>5721</v>
      </c>
      <c r="E228" s="7" t="s">
        <v>2698</v>
      </c>
      <c r="F228" s="912">
        <v>4772684.1399999997</v>
      </c>
      <c r="G228" s="528" t="s">
        <v>6283</v>
      </c>
      <c r="H228" s="435" t="s">
        <v>5438</v>
      </c>
      <c r="I228" s="45"/>
      <c r="J228" s="88" t="s">
        <v>470</v>
      </c>
      <c r="K228" s="89" t="s">
        <v>22</v>
      </c>
      <c r="L228" s="94" t="s">
        <v>471</v>
      </c>
      <c r="M228" s="70"/>
      <c r="N228" s="726">
        <f t="shared" si="3"/>
        <v>224</v>
      </c>
      <c r="O228" s="129"/>
      <c r="P228" s="129"/>
      <c r="Q228" s="129"/>
      <c r="R228" s="129"/>
      <c r="S228" s="129"/>
      <c r="T228" s="129"/>
      <c r="U228" s="129"/>
    </row>
    <row r="229" spans="1:21" ht="45">
      <c r="A229" s="8">
        <v>326</v>
      </c>
      <c r="B229" s="28" t="s">
        <v>4037</v>
      </c>
      <c r="C229" s="27" t="s">
        <v>472</v>
      </c>
      <c r="D229" s="620">
        <v>6196</v>
      </c>
      <c r="E229" s="7" t="s">
        <v>2699</v>
      </c>
      <c r="F229" s="912">
        <v>5154273.74</v>
      </c>
      <c r="G229" s="528" t="s">
        <v>6283</v>
      </c>
      <c r="H229" s="435" t="s">
        <v>3268</v>
      </c>
      <c r="I229" s="45"/>
      <c r="J229" s="88" t="s">
        <v>473</v>
      </c>
      <c r="K229" s="89" t="s">
        <v>2542</v>
      </c>
      <c r="L229" s="94" t="s">
        <v>474</v>
      </c>
      <c r="M229" s="70"/>
      <c r="N229" s="726">
        <f t="shared" si="3"/>
        <v>225</v>
      </c>
      <c r="O229" s="129"/>
      <c r="P229" s="129"/>
      <c r="Q229" s="129"/>
      <c r="R229" s="129"/>
      <c r="S229" s="129"/>
      <c r="T229" s="129"/>
      <c r="U229" s="129"/>
    </row>
    <row r="230" spans="1:21" ht="45">
      <c r="A230" s="8">
        <v>327</v>
      </c>
      <c r="B230" s="28" t="s">
        <v>3271</v>
      </c>
      <c r="C230" s="27" t="s">
        <v>475</v>
      </c>
      <c r="D230" s="620">
        <v>5596</v>
      </c>
      <c r="E230" s="7" t="s">
        <v>2700</v>
      </c>
      <c r="F230" s="912">
        <v>3054763.86</v>
      </c>
      <c r="G230" s="528" t="s">
        <v>6283</v>
      </c>
      <c r="H230" s="435" t="s">
        <v>3269</v>
      </c>
      <c r="I230" s="45"/>
      <c r="J230" s="88" t="s">
        <v>476</v>
      </c>
      <c r="K230" s="89" t="s">
        <v>2543</v>
      </c>
      <c r="L230" s="94" t="s">
        <v>477</v>
      </c>
      <c r="M230" s="70"/>
      <c r="N230" s="726">
        <f t="shared" si="3"/>
        <v>226</v>
      </c>
      <c r="O230" s="129"/>
      <c r="P230" s="129"/>
      <c r="Q230" s="129"/>
      <c r="R230" s="129"/>
      <c r="S230" s="129"/>
      <c r="T230" s="129"/>
      <c r="U230" s="129"/>
    </row>
    <row r="231" spans="1:21" ht="45">
      <c r="A231" s="8">
        <v>328</v>
      </c>
      <c r="B231" s="28" t="s">
        <v>3272</v>
      </c>
      <c r="C231" s="27" t="s">
        <v>478</v>
      </c>
      <c r="D231" s="620">
        <v>3671</v>
      </c>
      <c r="E231" s="7" t="s">
        <v>5470</v>
      </c>
      <c r="F231" s="912">
        <v>3220942.58</v>
      </c>
      <c r="G231" s="528" t="s">
        <v>6283</v>
      </c>
      <c r="H231" s="435" t="s">
        <v>3270</v>
      </c>
      <c r="I231" s="45"/>
      <c r="J231" s="88" t="s">
        <v>479</v>
      </c>
      <c r="K231" s="90" t="s">
        <v>480</v>
      </c>
      <c r="L231" s="94" t="s">
        <v>481</v>
      </c>
      <c r="M231" s="70"/>
      <c r="N231" s="726">
        <f t="shared" si="3"/>
        <v>227</v>
      </c>
      <c r="O231" s="129"/>
      <c r="P231" s="129"/>
      <c r="Q231" s="129"/>
      <c r="R231" s="129"/>
      <c r="S231" s="129"/>
      <c r="T231" s="129"/>
      <c r="U231" s="129"/>
    </row>
    <row r="232" spans="1:21" ht="45">
      <c r="A232" s="8">
        <v>329</v>
      </c>
      <c r="B232" s="28" t="s">
        <v>3273</v>
      </c>
      <c r="C232" s="27" t="s">
        <v>482</v>
      </c>
      <c r="D232" s="622">
        <v>9364</v>
      </c>
      <c r="E232" s="471" t="s">
        <v>2546</v>
      </c>
      <c r="F232" s="912">
        <v>4861609.1500000004</v>
      </c>
      <c r="G232" s="528" t="s">
        <v>6283</v>
      </c>
      <c r="H232" s="435" t="s">
        <v>5822</v>
      </c>
      <c r="I232" s="45"/>
      <c r="J232" s="88" t="s">
        <v>483</v>
      </c>
      <c r="K232" s="89" t="s">
        <v>2539</v>
      </c>
      <c r="L232" s="94" t="s">
        <v>484</v>
      </c>
      <c r="M232" s="70"/>
      <c r="N232" s="726">
        <f t="shared" si="3"/>
        <v>228</v>
      </c>
      <c r="O232" s="129"/>
      <c r="P232" s="129"/>
      <c r="Q232" s="129"/>
      <c r="R232" s="129"/>
      <c r="S232" s="129"/>
      <c r="T232" s="129"/>
      <c r="U232" s="129"/>
    </row>
    <row r="233" spans="1:21" ht="45">
      <c r="A233" s="8">
        <v>330</v>
      </c>
      <c r="B233" s="28" t="s">
        <v>3274</v>
      </c>
      <c r="C233" s="27" t="s">
        <v>485</v>
      </c>
      <c r="D233" s="620">
        <v>9530</v>
      </c>
      <c r="E233" s="7" t="s">
        <v>2545</v>
      </c>
      <c r="F233" s="912">
        <v>8086745.8200000003</v>
      </c>
      <c r="G233" s="528" t="s">
        <v>6283</v>
      </c>
      <c r="H233" s="435" t="s">
        <v>5823</v>
      </c>
      <c r="I233" s="45"/>
      <c r="J233" s="88" t="s">
        <v>486</v>
      </c>
      <c r="K233" s="90" t="s">
        <v>487</v>
      </c>
      <c r="L233" s="94" t="s">
        <v>488</v>
      </c>
      <c r="M233" s="70"/>
      <c r="N233" s="726">
        <f t="shared" si="3"/>
        <v>229</v>
      </c>
      <c r="O233" s="129"/>
      <c r="P233" s="129"/>
      <c r="Q233" s="129"/>
      <c r="R233" s="129"/>
      <c r="S233" s="129"/>
      <c r="T233" s="129"/>
      <c r="U233" s="129"/>
    </row>
    <row r="234" spans="1:21" ht="45">
      <c r="A234" s="8">
        <v>331</v>
      </c>
      <c r="B234" s="28" t="s">
        <v>3275</v>
      </c>
      <c r="C234" s="27" t="s">
        <v>489</v>
      </c>
      <c r="D234" s="620">
        <v>17364</v>
      </c>
      <c r="E234" s="7" t="s">
        <v>490</v>
      </c>
      <c r="F234" s="912">
        <v>7563932.04</v>
      </c>
      <c r="G234" s="528" t="s">
        <v>6283</v>
      </c>
      <c r="H234" s="435" t="s">
        <v>5439</v>
      </c>
      <c r="I234" s="45"/>
      <c r="J234" s="114" t="s">
        <v>491</v>
      </c>
      <c r="K234" s="115" t="s">
        <v>2544</v>
      </c>
      <c r="L234" s="94" t="s">
        <v>492</v>
      </c>
      <c r="M234" s="70"/>
      <c r="N234" s="726">
        <f t="shared" si="3"/>
        <v>230</v>
      </c>
      <c r="O234" s="129"/>
      <c r="P234" s="129"/>
      <c r="Q234" s="129"/>
      <c r="R234" s="129"/>
      <c r="S234" s="129"/>
      <c r="T234" s="129"/>
      <c r="U234" s="129"/>
    </row>
    <row r="235" spans="1:21" ht="45">
      <c r="A235" s="8">
        <v>332</v>
      </c>
      <c r="B235" s="28" t="s">
        <v>3276</v>
      </c>
      <c r="C235" s="27" t="s">
        <v>493</v>
      </c>
      <c r="D235" s="620">
        <v>4928</v>
      </c>
      <c r="E235" s="7" t="s">
        <v>2547</v>
      </c>
      <c r="F235" s="912">
        <v>4279435.4800000004</v>
      </c>
      <c r="G235" s="528" t="s">
        <v>6283</v>
      </c>
      <c r="H235" s="435" t="s">
        <v>5824</v>
      </c>
      <c r="I235" s="45"/>
      <c r="J235" s="114" t="s">
        <v>494</v>
      </c>
      <c r="K235" s="116" t="s">
        <v>1966</v>
      </c>
      <c r="L235" s="94" t="s">
        <v>495</v>
      </c>
      <c r="M235" s="70"/>
      <c r="N235" s="726">
        <f t="shared" si="3"/>
        <v>231</v>
      </c>
      <c r="O235" s="129"/>
      <c r="P235" s="129"/>
      <c r="Q235" s="129"/>
      <c r="R235" s="129"/>
      <c r="S235" s="129"/>
      <c r="T235" s="129"/>
      <c r="U235" s="129"/>
    </row>
    <row r="236" spans="1:21" ht="45">
      <c r="A236" s="8">
        <v>333</v>
      </c>
      <c r="B236" s="28" t="s">
        <v>3277</v>
      </c>
      <c r="C236" s="27" t="s">
        <v>496</v>
      </c>
      <c r="D236" s="620">
        <v>5036</v>
      </c>
      <c r="E236" s="7" t="s">
        <v>2548</v>
      </c>
      <c r="F236" s="912">
        <v>4370363.28</v>
      </c>
      <c r="G236" s="528" t="s">
        <v>6283</v>
      </c>
      <c r="H236" s="435" t="s">
        <v>5440</v>
      </c>
      <c r="I236" s="45"/>
      <c r="J236" s="114" t="s">
        <v>497</v>
      </c>
      <c r="K236" s="116" t="s">
        <v>498</v>
      </c>
      <c r="L236" s="94" t="s">
        <v>499</v>
      </c>
      <c r="M236" s="70"/>
      <c r="N236" s="726">
        <f t="shared" si="3"/>
        <v>232</v>
      </c>
      <c r="O236" s="129"/>
      <c r="P236" s="129"/>
      <c r="Q236" s="129"/>
      <c r="R236" s="129"/>
      <c r="S236" s="129"/>
      <c r="T236" s="129"/>
      <c r="U236" s="129"/>
    </row>
    <row r="237" spans="1:21" ht="45">
      <c r="A237" s="8">
        <v>334</v>
      </c>
      <c r="B237" s="28" t="s">
        <v>3278</v>
      </c>
      <c r="C237" s="27" t="s">
        <v>500</v>
      </c>
      <c r="D237" s="620">
        <v>4501</v>
      </c>
      <c r="E237" s="7" t="s">
        <v>2549</v>
      </c>
      <c r="F237" s="912">
        <v>2691388.63</v>
      </c>
      <c r="G237" s="528" t="s">
        <v>6283</v>
      </c>
      <c r="H237" s="435" t="s">
        <v>5441</v>
      </c>
      <c r="I237" s="45"/>
      <c r="J237" s="114" t="s">
        <v>501</v>
      </c>
      <c r="K237" s="115" t="s">
        <v>2551</v>
      </c>
      <c r="L237" s="94" t="s">
        <v>502</v>
      </c>
      <c r="M237" s="70"/>
      <c r="N237" s="726">
        <f t="shared" si="3"/>
        <v>233</v>
      </c>
      <c r="O237" s="129"/>
      <c r="P237" s="129"/>
      <c r="Q237" s="129"/>
      <c r="R237" s="129"/>
      <c r="S237" s="129"/>
      <c r="T237" s="129"/>
      <c r="U237" s="129"/>
    </row>
    <row r="238" spans="1:21" ht="45">
      <c r="A238" s="8">
        <v>335</v>
      </c>
      <c r="B238" s="28" t="s">
        <v>3279</v>
      </c>
      <c r="C238" s="27" t="s">
        <v>503</v>
      </c>
      <c r="D238" s="620">
        <v>5834</v>
      </c>
      <c r="E238" s="7" t="s">
        <v>2550</v>
      </c>
      <c r="F238" s="912">
        <v>7251556.0899999999</v>
      </c>
      <c r="G238" s="528" t="s">
        <v>6283</v>
      </c>
      <c r="H238" s="435" t="s">
        <v>3280</v>
      </c>
      <c r="I238" s="45"/>
      <c r="J238" s="114" t="s">
        <v>504</v>
      </c>
      <c r="K238" s="115" t="s">
        <v>2552</v>
      </c>
      <c r="L238" s="94" t="s">
        <v>505</v>
      </c>
      <c r="M238" s="70"/>
      <c r="N238" s="726">
        <f t="shared" si="3"/>
        <v>234</v>
      </c>
      <c r="O238" s="129"/>
      <c r="P238" s="129"/>
      <c r="Q238" s="129"/>
      <c r="R238" s="129"/>
      <c r="S238" s="129"/>
      <c r="T238" s="129"/>
      <c r="U238" s="129"/>
    </row>
    <row r="239" spans="1:21" ht="45">
      <c r="A239" s="8">
        <v>336</v>
      </c>
      <c r="B239" s="28" t="s">
        <v>3282</v>
      </c>
      <c r="C239" s="27" t="s">
        <v>506</v>
      </c>
      <c r="D239" s="620">
        <v>7826</v>
      </c>
      <c r="E239" s="7" t="s">
        <v>2555</v>
      </c>
      <c r="F239" s="912">
        <v>6686690.79</v>
      </c>
      <c r="G239" s="528" t="s">
        <v>6283</v>
      </c>
      <c r="H239" s="435" t="s">
        <v>5442</v>
      </c>
      <c r="I239" s="45"/>
      <c r="J239" s="114" t="s">
        <v>507</v>
      </c>
      <c r="K239" s="116" t="s">
        <v>508</v>
      </c>
      <c r="L239" s="94" t="s">
        <v>509</v>
      </c>
      <c r="M239" s="70"/>
      <c r="N239" s="726">
        <f t="shared" si="3"/>
        <v>235</v>
      </c>
      <c r="O239" s="129"/>
      <c r="P239" s="129"/>
      <c r="Q239" s="129"/>
      <c r="R239" s="129"/>
      <c r="S239" s="129"/>
      <c r="T239" s="129"/>
      <c r="U239" s="129"/>
    </row>
    <row r="240" spans="1:21" ht="45">
      <c r="A240" s="8">
        <v>337</v>
      </c>
      <c r="B240" s="28" t="s">
        <v>3283</v>
      </c>
      <c r="C240" s="27" t="s">
        <v>510</v>
      </c>
      <c r="D240" s="620">
        <v>3545</v>
      </c>
      <c r="E240" s="7" t="s">
        <v>2556</v>
      </c>
      <c r="F240" s="912">
        <v>3114860.15</v>
      </c>
      <c r="G240" s="528" t="s">
        <v>6283</v>
      </c>
      <c r="H240" s="435" t="s">
        <v>3281</v>
      </c>
      <c r="I240" s="45"/>
      <c r="J240" s="114" t="s">
        <v>511</v>
      </c>
      <c r="K240" s="115" t="s">
        <v>2553</v>
      </c>
      <c r="L240" s="94" t="s">
        <v>512</v>
      </c>
      <c r="M240" s="70"/>
      <c r="N240" s="726">
        <f t="shared" si="3"/>
        <v>236</v>
      </c>
      <c r="O240" s="129"/>
      <c r="P240" s="129"/>
      <c r="Q240" s="129"/>
      <c r="R240" s="129"/>
      <c r="S240" s="129"/>
      <c r="T240" s="129"/>
      <c r="U240" s="129"/>
    </row>
    <row r="241" spans="1:21" ht="45">
      <c r="A241" s="8">
        <v>338</v>
      </c>
      <c r="B241" s="7" t="s">
        <v>3284</v>
      </c>
      <c r="C241" s="27" t="s">
        <v>513</v>
      </c>
      <c r="D241" s="620">
        <v>5874</v>
      </c>
      <c r="E241" s="7" t="s">
        <v>2557</v>
      </c>
      <c r="F241" s="912">
        <v>5069807.93</v>
      </c>
      <c r="G241" s="528" t="s">
        <v>6283</v>
      </c>
      <c r="H241" s="435" t="s">
        <v>5443</v>
      </c>
      <c r="I241" s="45"/>
      <c r="J241" s="114" t="s">
        <v>514</v>
      </c>
      <c r="K241" s="116" t="s">
        <v>515</v>
      </c>
      <c r="L241" s="94" t="s">
        <v>516</v>
      </c>
      <c r="M241" s="70"/>
      <c r="N241" s="726">
        <f t="shared" si="3"/>
        <v>237</v>
      </c>
      <c r="O241" s="129"/>
      <c r="P241" s="129"/>
      <c r="Q241" s="129"/>
      <c r="R241" s="129"/>
      <c r="S241" s="129"/>
      <c r="T241" s="129"/>
      <c r="U241" s="129"/>
    </row>
    <row r="242" spans="1:21" ht="45">
      <c r="A242" s="8">
        <v>340</v>
      </c>
      <c r="B242" s="7" t="s">
        <v>3285</v>
      </c>
      <c r="C242" s="27" t="s">
        <v>517</v>
      </c>
      <c r="D242" s="621">
        <v>8418</v>
      </c>
      <c r="E242" s="7" t="s">
        <v>2558</v>
      </c>
      <c r="F242" s="912">
        <v>7308059.9800000004</v>
      </c>
      <c r="G242" s="528" t="s">
        <v>6283</v>
      </c>
      <c r="H242" s="435" t="s">
        <v>5886</v>
      </c>
      <c r="I242" s="45"/>
      <c r="J242" s="114" t="s">
        <v>519</v>
      </c>
      <c r="K242" s="115" t="s">
        <v>2554</v>
      </c>
      <c r="L242" s="94" t="s">
        <v>520</v>
      </c>
      <c r="M242" s="70"/>
      <c r="N242" s="726">
        <f t="shared" si="3"/>
        <v>238</v>
      </c>
      <c r="O242" s="129"/>
      <c r="P242" s="129"/>
      <c r="Q242" s="129"/>
      <c r="R242" s="129"/>
      <c r="S242" s="129"/>
      <c r="T242" s="129"/>
      <c r="U242" s="129"/>
    </row>
    <row r="243" spans="1:21" ht="45">
      <c r="A243" s="8">
        <v>341</v>
      </c>
      <c r="B243" s="7" t="s">
        <v>3287</v>
      </c>
      <c r="C243" s="27" t="s">
        <v>521</v>
      </c>
      <c r="D243" s="622">
        <v>4875</v>
      </c>
      <c r="E243" s="471" t="s">
        <v>2559</v>
      </c>
      <c r="F243" s="912">
        <v>2698713.33</v>
      </c>
      <c r="G243" s="528" t="s">
        <v>6283</v>
      </c>
      <c r="H243" s="13" t="s">
        <v>5444</v>
      </c>
      <c r="I243" s="45"/>
      <c r="J243" s="114" t="s">
        <v>522</v>
      </c>
      <c r="K243" s="116" t="s">
        <v>523</v>
      </c>
      <c r="L243" s="94" t="s">
        <v>524</v>
      </c>
      <c r="M243" s="70"/>
      <c r="N243" s="726">
        <f t="shared" si="3"/>
        <v>239</v>
      </c>
      <c r="O243" s="129"/>
      <c r="P243" s="129"/>
      <c r="Q243" s="129"/>
      <c r="R243" s="129"/>
      <c r="S243" s="129"/>
      <c r="T243" s="129"/>
      <c r="U243" s="129"/>
    </row>
    <row r="244" spans="1:21" ht="45">
      <c r="A244" s="8">
        <v>342</v>
      </c>
      <c r="B244" s="26" t="s">
        <v>3288</v>
      </c>
      <c r="C244" s="27" t="s">
        <v>525</v>
      </c>
      <c r="D244" s="620">
        <v>36956</v>
      </c>
      <c r="E244" s="7" t="s">
        <v>1958</v>
      </c>
      <c r="F244" s="912">
        <v>32791479.84</v>
      </c>
      <c r="G244" s="528" t="s">
        <v>6283</v>
      </c>
      <c r="H244" s="13" t="s">
        <v>5445</v>
      </c>
      <c r="I244" s="45"/>
      <c r="J244" s="259"/>
      <c r="K244" s="260"/>
      <c r="L244" s="441"/>
      <c r="M244" s="70"/>
      <c r="N244" s="726">
        <f t="shared" si="3"/>
        <v>240</v>
      </c>
      <c r="O244" s="129"/>
      <c r="P244" s="129"/>
      <c r="Q244" s="129"/>
      <c r="R244" s="129"/>
      <c r="S244" s="129"/>
      <c r="T244" s="129"/>
      <c r="U244" s="129"/>
    </row>
    <row r="245" spans="1:21" ht="45">
      <c r="A245" s="8">
        <v>343</v>
      </c>
      <c r="B245" s="7" t="s">
        <v>3289</v>
      </c>
      <c r="C245" s="27" t="s">
        <v>526</v>
      </c>
      <c r="D245" s="620">
        <v>5492</v>
      </c>
      <c r="E245" s="7" t="s">
        <v>2560</v>
      </c>
      <c r="F245" s="912">
        <v>4751560.6100000003</v>
      </c>
      <c r="G245" s="528" t="s">
        <v>6283</v>
      </c>
      <c r="H245" s="13" t="s">
        <v>3286</v>
      </c>
      <c r="I245" s="45"/>
      <c r="J245" s="114" t="s">
        <v>527</v>
      </c>
      <c r="K245" s="115" t="s">
        <v>5525</v>
      </c>
      <c r="L245" s="94" t="s">
        <v>528</v>
      </c>
      <c r="M245" s="70"/>
      <c r="N245" s="726">
        <f t="shared" si="3"/>
        <v>241</v>
      </c>
      <c r="O245" s="129"/>
      <c r="P245" s="129"/>
      <c r="Q245" s="129"/>
      <c r="R245" s="129"/>
      <c r="S245" s="129"/>
      <c r="T245" s="129"/>
      <c r="U245" s="129"/>
    </row>
    <row r="246" spans="1:21" ht="45">
      <c r="A246" s="8">
        <v>344</v>
      </c>
      <c r="B246" s="7" t="s">
        <v>3290</v>
      </c>
      <c r="C246" s="27" t="s">
        <v>529</v>
      </c>
      <c r="D246" s="622">
        <v>9654</v>
      </c>
      <c r="E246" s="471" t="s">
        <v>2561</v>
      </c>
      <c r="F246" s="912">
        <v>8188165.2999999998</v>
      </c>
      <c r="G246" s="528" t="s">
        <v>6283</v>
      </c>
      <c r="H246" s="13" t="s">
        <v>5446</v>
      </c>
      <c r="I246" s="45"/>
      <c r="J246" s="114" t="s">
        <v>2562</v>
      </c>
      <c r="K246" s="115" t="s">
        <v>2563</v>
      </c>
      <c r="L246" s="97" t="s">
        <v>530</v>
      </c>
      <c r="M246" s="70"/>
      <c r="N246" s="726">
        <f t="shared" si="3"/>
        <v>242</v>
      </c>
      <c r="O246" s="129"/>
      <c r="P246" s="129"/>
      <c r="Q246" s="129"/>
      <c r="R246" s="129"/>
      <c r="S246" s="129"/>
      <c r="T246" s="129"/>
      <c r="U246" s="129"/>
    </row>
    <row r="247" spans="1:21" ht="60">
      <c r="A247" s="8">
        <v>345</v>
      </c>
      <c r="B247" s="7" t="s">
        <v>3291</v>
      </c>
      <c r="C247" s="27" t="s">
        <v>531</v>
      </c>
      <c r="D247" s="620">
        <v>19199</v>
      </c>
      <c r="E247" s="7" t="s">
        <v>2564</v>
      </c>
      <c r="F247" s="912">
        <v>35199062.619999997</v>
      </c>
      <c r="G247" s="528" t="s">
        <v>6283</v>
      </c>
      <c r="H247" s="13" t="s">
        <v>5447</v>
      </c>
      <c r="I247" s="45"/>
      <c r="J247" s="486" t="s">
        <v>7956</v>
      </c>
      <c r="K247" s="494" t="s">
        <v>7957</v>
      </c>
      <c r="L247" s="95" t="s">
        <v>8058</v>
      </c>
      <c r="M247" s="610" t="s">
        <v>7959</v>
      </c>
      <c r="N247" s="726">
        <f t="shared" si="3"/>
        <v>243</v>
      </c>
      <c r="O247" s="129"/>
      <c r="P247" s="129"/>
      <c r="Q247" s="129"/>
      <c r="R247" s="129"/>
      <c r="S247" s="129"/>
      <c r="T247" s="129"/>
      <c r="U247" s="129"/>
    </row>
    <row r="248" spans="1:21" ht="45">
      <c r="A248" s="8">
        <v>346</v>
      </c>
      <c r="B248" s="7" t="s">
        <v>3296</v>
      </c>
      <c r="C248" s="27" t="s">
        <v>532</v>
      </c>
      <c r="D248" s="620">
        <v>12171</v>
      </c>
      <c r="E248" s="7" t="s">
        <v>533</v>
      </c>
      <c r="F248" s="912">
        <v>10238703.85</v>
      </c>
      <c r="G248" s="528" t="s">
        <v>6283</v>
      </c>
      <c r="H248" s="13" t="s">
        <v>3292</v>
      </c>
      <c r="I248" s="45"/>
      <c r="J248" s="114" t="s">
        <v>534</v>
      </c>
      <c r="K248" s="116" t="s">
        <v>535</v>
      </c>
      <c r="L248" s="94" t="s">
        <v>536</v>
      </c>
      <c r="M248" s="70"/>
      <c r="N248" s="726">
        <f t="shared" si="3"/>
        <v>244</v>
      </c>
      <c r="O248" s="129"/>
      <c r="P248" s="129"/>
      <c r="Q248" s="129"/>
      <c r="R248" s="129"/>
      <c r="S248" s="129"/>
      <c r="T248" s="129"/>
      <c r="U248" s="129"/>
    </row>
    <row r="249" spans="1:21" ht="45">
      <c r="A249" s="8">
        <v>347</v>
      </c>
      <c r="B249" s="7" t="s">
        <v>3297</v>
      </c>
      <c r="C249" s="27" t="s">
        <v>537</v>
      </c>
      <c r="D249" s="622">
        <v>8920</v>
      </c>
      <c r="E249" s="471" t="s">
        <v>2565</v>
      </c>
      <c r="F249" s="912">
        <v>7586642.9000000004</v>
      </c>
      <c r="G249" s="528" t="s">
        <v>6283</v>
      </c>
      <c r="H249" s="13" t="s">
        <v>3293</v>
      </c>
      <c r="I249" s="45"/>
      <c r="J249" s="114" t="s">
        <v>538</v>
      </c>
      <c r="K249" s="116" t="s">
        <v>539</v>
      </c>
      <c r="L249" s="94" t="s">
        <v>540</v>
      </c>
      <c r="M249" s="70"/>
      <c r="N249" s="726">
        <f t="shared" si="3"/>
        <v>245</v>
      </c>
      <c r="O249" s="129"/>
      <c r="P249" s="129"/>
      <c r="Q249" s="129"/>
      <c r="R249" s="129"/>
      <c r="S249" s="129"/>
      <c r="T249" s="129"/>
      <c r="U249" s="129"/>
    </row>
    <row r="250" spans="1:21" ht="45">
      <c r="A250" s="8">
        <v>348</v>
      </c>
      <c r="B250" s="7" t="s">
        <v>3298</v>
      </c>
      <c r="C250" s="27" t="s">
        <v>541</v>
      </c>
      <c r="D250" s="620">
        <v>18009</v>
      </c>
      <c r="E250" s="7" t="s">
        <v>2566</v>
      </c>
      <c r="F250" s="912">
        <v>14769939.4</v>
      </c>
      <c r="G250" s="528" t="s">
        <v>6283</v>
      </c>
      <c r="H250" s="13" t="s">
        <v>3294</v>
      </c>
      <c r="I250" s="45"/>
      <c r="J250" s="114" t="s">
        <v>542</v>
      </c>
      <c r="K250" s="115" t="s">
        <v>2571</v>
      </c>
      <c r="L250" s="94" t="s">
        <v>543</v>
      </c>
      <c r="M250" s="70"/>
      <c r="N250" s="726">
        <f t="shared" si="3"/>
        <v>246</v>
      </c>
      <c r="O250" s="129"/>
      <c r="P250" s="129"/>
      <c r="Q250" s="129"/>
      <c r="R250" s="129"/>
      <c r="S250" s="129"/>
      <c r="T250" s="129"/>
      <c r="U250" s="129"/>
    </row>
    <row r="251" spans="1:21" ht="45">
      <c r="A251" s="8">
        <v>349</v>
      </c>
      <c r="B251" s="7" t="s">
        <v>3299</v>
      </c>
      <c r="C251" s="27" t="s">
        <v>544</v>
      </c>
      <c r="D251" s="622">
        <v>11071</v>
      </c>
      <c r="E251" s="471" t="s">
        <v>2567</v>
      </c>
      <c r="F251" s="912">
        <v>5571883.6100000003</v>
      </c>
      <c r="G251" s="528" t="s">
        <v>6283</v>
      </c>
      <c r="H251" s="13" t="s">
        <v>3295</v>
      </c>
      <c r="I251" s="45"/>
      <c r="J251" s="114" t="s">
        <v>545</v>
      </c>
      <c r="K251" s="116" t="s">
        <v>546</v>
      </c>
      <c r="L251" s="94" t="s">
        <v>547</v>
      </c>
      <c r="M251" s="70"/>
      <c r="N251" s="726">
        <f t="shared" si="3"/>
        <v>247</v>
      </c>
      <c r="O251" s="129"/>
      <c r="P251" s="129"/>
      <c r="Q251" s="129"/>
      <c r="R251" s="129"/>
      <c r="S251" s="129"/>
      <c r="T251" s="129"/>
      <c r="U251" s="129"/>
    </row>
    <row r="252" spans="1:21" ht="45">
      <c r="A252" s="8">
        <v>350</v>
      </c>
      <c r="B252" s="7" t="s">
        <v>3300</v>
      </c>
      <c r="C252" s="27" t="s">
        <v>548</v>
      </c>
      <c r="D252" s="622">
        <v>7007</v>
      </c>
      <c r="E252" s="471" t="s">
        <v>2568</v>
      </c>
      <c r="F252" s="912">
        <v>5319073.42</v>
      </c>
      <c r="G252" s="528" t="s">
        <v>6283</v>
      </c>
      <c r="H252" s="13" t="s">
        <v>5307</v>
      </c>
      <c r="I252" s="45"/>
      <c r="J252" s="114" t="s">
        <v>549</v>
      </c>
      <c r="K252" s="116" t="s">
        <v>22</v>
      </c>
      <c r="L252" s="97" t="s">
        <v>550</v>
      </c>
      <c r="M252" s="70"/>
      <c r="N252" s="726">
        <f t="shared" si="3"/>
        <v>248</v>
      </c>
      <c r="O252" s="129"/>
      <c r="P252" s="129"/>
      <c r="Q252" s="129"/>
      <c r="R252" s="129"/>
      <c r="S252" s="129"/>
      <c r="T252" s="129"/>
      <c r="U252" s="129"/>
    </row>
    <row r="253" spans="1:21" ht="45">
      <c r="A253" s="8">
        <v>351</v>
      </c>
      <c r="B253" s="7" t="s">
        <v>3305</v>
      </c>
      <c r="C253" s="27" t="s">
        <v>551</v>
      </c>
      <c r="D253" s="620">
        <v>5399</v>
      </c>
      <c r="E253" s="7" t="s">
        <v>2569</v>
      </c>
      <c r="F253" s="912">
        <v>4514914.17</v>
      </c>
      <c r="G253" s="528" t="s">
        <v>6283</v>
      </c>
      <c r="H253" s="13" t="s">
        <v>3301</v>
      </c>
      <c r="I253" s="45"/>
      <c r="J253" s="114" t="s">
        <v>552</v>
      </c>
      <c r="K253" s="116" t="s">
        <v>22</v>
      </c>
      <c r="L253" s="117" t="s">
        <v>553</v>
      </c>
      <c r="M253" s="70"/>
      <c r="N253" s="726">
        <f t="shared" si="3"/>
        <v>249</v>
      </c>
      <c r="O253" s="129"/>
      <c r="P253" s="129"/>
      <c r="Q253" s="129"/>
      <c r="R253" s="129"/>
      <c r="S253" s="129"/>
      <c r="T253" s="129"/>
      <c r="U253" s="129"/>
    </row>
    <row r="254" spans="1:21" ht="60">
      <c r="A254" s="8">
        <v>352</v>
      </c>
      <c r="B254" s="7" t="s">
        <v>3306</v>
      </c>
      <c r="C254" s="27" t="s">
        <v>554</v>
      </c>
      <c r="D254" s="620">
        <v>9870</v>
      </c>
      <c r="E254" s="7" t="s">
        <v>2570</v>
      </c>
      <c r="F254" s="912">
        <v>8364192.2000000002</v>
      </c>
      <c r="G254" s="528" t="s">
        <v>6283</v>
      </c>
      <c r="H254" s="13" t="s">
        <v>3302</v>
      </c>
      <c r="I254" s="45"/>
      <c r="J254" s="114" t="s">
        <v>555</v>
      </c>
      <c r="K254" s="457" t="s">
        <v>6026</v>
      </c>
      <c r="L254" s="94" t="s">
        <v>556</v>
      </c>
      <c r="M254" s="70"/>
      <c r="N254" s="726">
        <f t="shared" si="3"/>
        <v>250</v>
      </c>
      <c r="O254" s="129"/>
      <c r="P254" s="129"/>
      <c r="Q254" s="129"/>
      <c r="R254" s="129"/>
      <c r="S254" s="129"/>
      <c r="T254" s="129"/>
      <c r="U254" s="129"/>
    </row>
    <row r="255" spans="1:21" ht="60">
      <c r="A255" s="8">
        <v>353</v>
      </c>
      <c r="B255" s="7" t="s">
        <v>3307</v>
      </c>
      <c r="C255" s="27" t="s">
        <v>557</v>
      </c>
      <c r="D255" s="621">
        <v>15604</v>
      </c>
      <c r="E255" s="7" t="s">
        <v>558</v>
      </c>
      <c r="F255" s="912">
        <v>45687731.799999997</v>
      </c>
      <c r="G255" s="528" t="s">
        <v>6283</v>
      </c>
      <c r="H255" s="13" t="s">
        <v>3303</v>
      </c>
      <c r="I255" s="45"/>
      <c r="J255" s="114" t="s">
        <v>2572</v>
      </c>
      <c r="K255" s="116" t="s">
        <v>559</v>
      </c>
      <c r="L255" s="94" t="s">
        <v>560</v>
      </c>
      <c r="M255" s="70"/>
      <c r="N255" s="726">
        <f t="shared" si="3"/>
        <v>251</v>
      </c>
      <c r="O255" s="129"/>
      <c r="P255" s="129"/>
      <c r="Q255" s="129"/>
      <c r="R255" s="129"/>
      <c r="S255" s="129"/>
      <c r="T255" s="129"/>
      <c r="U255" s="129"/>
    </row>
    <row r="256" spans="1:21" ht="63" customHeight="1">
      <c r="A256" s="8">
        <v>354</v>
      </c>
      <c r="B256" s="7" t="s">
        <v>4038</v>
      </c>
      <c r="C256" s="27" t="s">
        <v>561</v>
      </c>
      <c r="D256" s="620">
        <f>2449-847</f>
        <v>1602</v>
      </c>
      <c r="E256" s="7" t="s">
        <v>562</v>
      </c>
      <c r="F256" s="912">
        <v>501906.6</v>
      </c>
      <c r="G256" s="528" t="s">
        <v>6283</v>
      </c>
      <c r="H256" s="13" t="s">
        <v>3304</v>
      </c>
      <c r="I256" s="45"/>
      <c r="J256" s="114" t="s">
        <v>2573</v>
      </c>
      <c r="K256" s="116" t="s">
        <v>563</v>
      </c>
      <c r="L256" s="94" t="s">
        <v>2310</v>
      </c>
      <c r="M256" s="70"/>
      <c r="N256" s="726">
        <f t="shared" si="3"/>
        <v>252</v>
      </c>
      <c r="O256" s="129"/>
      <c r="P256" s="129"/>
      <c r="Q256" s="129"/>
      <c r="R256" s="129"/>
      <c r="S256" s="129"/>
      <c r="T256" s="129"/>
      <c r="U256" s="129"/>
    </row>
    <row r="257" spans="1:21" ht="45">
      <c r="A257" s="8">
        <v>355</v>
      </c>
      <c r="B257" s="7" t="s">
        <v>3308</v>
      </c>
      <c r="C257" s="27" t="s">
        <v>564</v>
      </c>
      <c r="D257" s="621">
        <v>847</v>
      </c>
      <c r="E257" s="7" t="s">
        <v>565</v>
      </c>
      <c r="F257" s="912">
        <v>6264852.4400000004</v>
      </c>
      <c r="G257" s="528" t="s">
        <v>6283</v>
      </c>
      <c r="H257" s="13" t="s">
        <v>5448</v>
      </c>
      <c r="I257" s="45"/>
      <c r="J257" s="259"/>
      <c r="K257" s="260"/>
      <c r="L257" s="441"/>
      <c r="M257" s="70"/>
      <c r="N257" s="726">
        <f t="shared" ref="N257:N320" si="4">N256+1</f>
        <v>253</v>
      </c>
      <c r="O257" s="129"/>
      <c r="P257" s="129"/>
      <c r="Q257" s="129"/>
      <c r="R257" s="129"/>
      <c r="S257" s="129"/>
      <c r="T257" s="129"/>
      <c r="U257" s="129"/>
    </row>
    <row r="258" spans="1:21" ht="45">
      <c r="A258" s="8">
        <v>356</v>
      </c>
      <c r="B258" s="7" t="s">
        <v>3313</v>
      </c>
      <c r="C258" s="27" t="s">
        <v>6594</v>
      </c>
      <c r="D258" s="620">
        <v>3941</v>
      </c>
      <c r="E258" s="7" t="s">
        <v>566</v>
      </c>
      <c r="F258" s="912">
        <v>3330748.2</v>
      </c>
      <c r="G258" s="528" t="s">
        <v>6283</v>
      </c>
      <c r="H258" s="13" t="s">
        <v>3309</v>
      </c>
      <c r="I258" s="45"/>
      <c r="J258" s="114" t="s">
        <v>567</v>
      </c>
      <c r="K258" s="457" t="s">
        <v>6027</v>
      </c>
      <c r="L258" s="97" t="s">
        <v>568</v>
      </c>
      <c r="M258" s="70"/>
      <c r="N258" s="726">
        <f t="shared" si="4"/>
        <v>254</v>
      </c>
      <c r="O258" s="129"/>
      <c r="P258" s="129"/>
      <c r="Q258" s="129"/>
      <c r="R258" s="129"/>
      <c r="S258" s="129"/>
      <c r="T258" s="129"/>
      <c r="U258" s="129"/>
    </row>
    <row r="259" spans="1:21" ht="45">
      <c r="A259" s="8">
        <v>358</v>
      </c>
      <c r="B259" s="7" t="s">
        <v>3314</v>
      </c>
      <c r="C259" s="27" t="s">
        <v>569</v>
      </c>
      <c r="D259" s="620">
        <v>558</v>
      </c>
      <c r="E259" s="7" t="s">
        <v>570</v>
      </c>
      <c r="F259" s="912">
        <v>1753375.5</v>
      </c>
      <c r="G259" s="528" t="s">
        <v>6283</v>
      </c>
      <c r="H259" s="13" t="s">
        <v>3310</v>
      </c>
      <c r="I259" s="45"/>
      <c r="J259" s="259"/>
      <c r="K259" s="260"/>
      <c r="L259" s="441"/>
      <c r="M259" s="70"/>
      <c r="N259" s="726">
        <f t="shared" si="4"/>
        <v>255</v>
      </c>
      <c r="O259" s="129"/>
      <c r="P259" s="129"/>
      <c r="Q259" s="129"/>
      <c r="R259" s="129"/>
      <c r="S259" s="129"/>
      <c r="T259" s="129"/>
      <c r="U259" s="129"/>
    </row>
    <row r="260" spans="1:21" ht="45">
      <c r="A260" s="8">
        <v>359</v>
      </c>
      <c r="B260" s="7" t="s">
        <v>3315</v>
      </c>
      <c r="C260" s="27" t="s">
        <v>571</v>
      </c>
      <c r="D260" s="620">
        <v>5057</v>
      </c>
      <c r="E260" s="7" t="s">
        <v>2574</v>
      </c>
      <c r="F260" s="912">
        <v>4387849.4000000004</v>
      </c>
      <c r="G260" s="528" t="s">
        <v>6283</v>
      </c>
      <c r="H260" s="13" t="s">
        <v>3311</v>
      </c>
      <c r="I260" s="45"/>
      <c r="J260" s="114" t="s">
        <v>572</v>
      </c>
      <c r="K260" s="116" t="s">
        <v>573</v>
      </c>
      <c r="L260" s="94" t="s">
        <v>574</v>
      </c>
      <c r="M260" s="70"/>
      <c r="N260" s="726">
        <f t="shared" si="4"/>
        <v>256</v>
      </c>
      <c r="O260" s="129"/>
      <c r="P260" s="129"/>
      <c r="Q260" s="129"/>
      <c r="R260" s="129"/>
      <c r="S260" s="129"/>
      <c r="T260" s="129"/>
      <c r="U260" s="129"/>
    </row>
    <row r="261" spans="1:21" ht="45">
      <c r="A261" s="8">
        <v>360</v>
      </c>
      <c r="B261" s="7" t="s">
        <v>3316</v>
      </c>
      <c r="C261" s="27" t="s">
        <v>575</v>
      </c>
      <c r="D261" s="620">
        <v>4172</v>
      </c>
      <c r="E261" s="7" t="s">
        <v>2575</v>
      </c>
      <c r="F261" s="912">
        <v>3522085.84</v>
      </c>
      <c r="G261" s="528" t="s">
        <v>6283</v>
      </c>
      <c r="H261" s="13" t="s">
        <v>3312</v>
      </c>
      <c r="I261" s="64"/>
      <c r="J261" s="114" t="s">
        <v>576</v>
      </c>
      <c r="K261" s="116" t="s">
        <v>577</v>
      </c>
      <c r="L261" s="94" t="s">
        <v>578</v>
      </c>
      <c r="M261" s="70"/>
      <c r="N261" s="726">
        <f t="shared" si="4"/>
        <v>257</v>
      </c>
      <c r="O261" s="129"/>
      <c r="P261" s="129"/>
      <c r="Q261" s="129"/>
      <c r="R261" s="129"/>
      <c r="S261" s="129"/>
      <c r="T261" s="129"/>
      <c r="U261" s="129"/>
    </row>
    <row r="262" spans="1:21" ht="30">
      <c r="A262" s="8">
        <v>361</v>
      </c>
      <c r="B262" s="7" t="s">
        <v>3322</v>
      </c>
      <c r="C262" s="27" t="s">
        <v>579</v>
      </c>
      <c r="D262" s="622">
        <v>4672</v>
      </c>
      <c r="E262" s="471" t="s">
        <v>2576</v>
      </c>
      <c r="F262" s="912">
        <v>2636698.52</v>
      </c>
      <c r="G262" s="528" t="s">
        <v>6283</v>
      </c>
      <c r="H262" s="13" t="s">
        <v>3318</v>
      </c>
      <c r="I262" s="64"/>
      <c r="J262" s="114" t="s">
        <v>580</v>
      </c>
      <c r="K262" s="116" t="s">
        <v>22</v>
      </c>
      <c r="L262" s="94" t="s">
        <v>581</v>
      </c>
      <c r="M262" s="70"/>
      <c r="N262" s="726">
        <f t="shared" si="4"/>
        <v>258</v>
      </c>
      <c r="O262" s="129"/>
      <c r="P262" s="129"/>
      <c r="Q262" s="129"/>
      <c r="R262" s="129"/>
      <c r="S262" s="129"/>
      <c r="T262" s="129"/>
      <c r="U262" s="129"/>
    </row>
    <row r="263" spans="1:21" ht="45">
      <c r="A263" s="5">
        <v>362</v>
      </c>
      <c r="B263" s="7" t="s">
        <v>3323</v>
      </c>
      <c r="C263" s="27" t="s">
        <v>582</v>
      </c>
      <c r="D263" s="622">
        <v>10187</v>
      </c>
      <c r="E263" s="471" t="s">
        <v>3317</v>
      </c>
      <c r="F263" s="912">
        <v>8624152.4600000009</v>
      </c>
      <c r="G263" s="528" t="s">
        <v>6283</v>
      </c>
      <c r="H263" s="13" t="s">
        <v>3319</v>
      </c>
      <c r="I263" s="64"/>
      <c r="J263" s="114" t="s">
        <v>583</v>
      </c>
      <c r="K263" s="116" t="s">
        <v>584</v>
      </c>
      <c r="L263" s="94" t="s">
        <v>585</v>
      </c>
      <c r="M263" s="70"/>
      <c r="N263" s="726">
        <f t="shared" si="4"/>
        <v>259</v>
      </c>
      <c r="O263" s="129"/>
      <c r="P263" s="129"/>
      <c r="Q263" s="129"/>
      <c r="R263" s="129"/>
      <c r="S263" s="129"/>
      <c r="T263" s="129"/>
      <c r="U263" s="129"/>
    </row>
    <row r="264" spans="1:21" ht="45">
      <c r="A264" s="5">
        <v>364</v>
      </c>
      <c r="B264" s="7" t="s">
        <v>3324</v>
      </c>
      <c r="C264" s="27" t="s">
        <v>586</v>
      </c>
      <c r="D264" s="620">
        <v>24073</v>
      </c>
      <c r="E264" s="7" t="s">
        <v>6595</v>
      </c>
      <c r="F264" s="912">
        <v>19542483.350000001</v>
      </c>
      <c r="G264" s="528" t="s">
        <v>6283</v>
      </c>
      <c r="H264" s="13" t="s">
        <v>3320</v>
      </c>
      <c r="I264" s="64"/>
      <c r="J264" s="114" t="s">
        <v>587</v>
      </c>
      <c r="K264" s="116" t="s">
        <v>588</v>
      </c>
      <c r="L264" s="94" t="s">
        <v>589</v>
      </c>
      <c r="M264" s="70"/>
      <c r="N264" s="726">
        <f t="shared" si="4"/>
        <v>260</v>
      </c>
      <c r="O264" s="129"/>
      <c r="P264" s="129"/>
      <c r="Q264" s="129"/>
      <c r="R264" s="129"/>
      <c r="S264" s="129"/>
      <c r="T264" s="129"/>
      <c r="U264" s="129"/>
    </row>
    <row r="265" spans="1:21" ht="45">
      <c r="A265" s="5">
        <v>365</v>
      </c>
      <c r="B265" s="7" t="s">
        <v>3325</v>
      </c>
      <c r="C265" s="27" t="s">
        <v>590</v>
      </c>
      <c r="D265" s="622">
        <v>5461</v>
      </c>
      <c r="E265" s="471" t="s">
        <v>2577</v>
      </c>
      <c r="F265" s="912">
        <v>2993818.27</v>
      </c>
      <c r="G265" s="528" t="s">
        <v>6283</v>
      </c>
      <c r="H265" s="13" t="s">
        <v>3321</v>
      </c>
      <c r="I265" s="64"/>
      <c r="J265" s="114" t="s">
        <v>591</v>
      </c>
      <c r="K265" s="116" t="s">
        <v>22</v>
      </c>
      <c r="L265" s="94" t="s">
        <v>592</v>
      </c>
      <c r="M265" s="70"/>
      <c r="N265" s="726">
        <f t="shared" si="4"/>
        <v>261</v>
      </c>
      <c r="O265" s="129"/>
      <c r="P265" s="129"/>
      <c r="Q265" s="129"/>
      <c r="R265" s="129"/>
      <c r="S265" s="129"/>
      <c r="T265" s="129"/>
      <c r="U265" s="129"/>
    </row>
    <row r="266" spans="1:21" ht="45">
      <c r="A266" s="5">
        <v>366</v>
      </c>
      <c r="B266" s="7" t="s">
        <v>3331</v>
      </c>
      <c r="C266" s="27" t="s">
        <v>6596</v>
      </c>
      <c r="D266" s="622">
        <v>26592</v>
      </c>
      <c r="E266" s="471" t="s">
        <v>5254</v>
      </c>
      <c r="F266" s="912">
        <v>21713093.23</v>
      </c>
      <c r="G266" s="528" t="s">
        <v>6283</v>
      </c>
      <c r="H266" s="13" t="s">
        <v>3326</v>
      </c>
      <c r="I266" s="64"/>
      <c r="J266" s="114" t="s">
        <v>6170</v>
      </c>
      <c r="K266" s="116" t="s">
        <v>6238</v>
      </c>
      <c r="L266" s="94" t="s">
        <v>593</v>
      </c>
      <c r="M266" s="70"/>
      <c r="N266" s="726">
        <f t="shared" si="4"/>
        <v>262</v>
      </c>
      <c r="O266" s="129"/>
      <c r="P266" s="129"/>
      <c r="Q266" s="129"/>
      <c r="R266" s="129"/>
      <c r="S266" s="129"/>
      <c r="T266" s="129"/>
      <c r="U266" s="129"/>
    </row>
    <row r="267" spans="1:21" ht="45">
      <c r="A267" s="5">
        <v>367</v>
      </c>
      <c r="B267" s="7" t="s">
        <v>3332</v>
      </c>
      <c r="C267" s="27" t="s">
        <v>594</v>
      </c>
      <c r="D267" s="620">
        <v>920</v>
      </c>
      <c r="E267" s="471" t="s">
        <v>6543</v>
      </c>
      <c r="F267" s="912">
        <v>7291708.4000000004</v>
      </c>
      <c r="G267" s="528" t="s">
        <v>6283</v>
      </c>
      <c r="H267" s="13" t="s">
        <v>3327</v>
      </c>
      <c r="I267" s="64"/>
      <c r="J267" s="878" t="s">
        <v>2723</v>
      </c>
      <c r="K267" s="561" t="s">
        <v>7370</v>
      </c>
      <c r="L267" s="562" t="s">
        <v>8060</v>
      </c>
      <c r="M267" s="610" t="s">
        <v>8059</v>
      </c>
      <c r="N267" s="726">
        <f t="shared" si="4"/>
        <v>263</v>
      </c>
      <c r="O267" s="129"/>
      <c r="P267" s="129"/>
      <c r="Q267" s="129"/>
      <c r="R267" s="129"/>
      <c r="S267" s="129"/>
      <c r="T267" s="129"/>
      <c r="U267" s="129"/>
    </row>
    <row r="268" spans="1:21" ht="45">
      <c r="A268" s="5">
        <v>368</v>
      </c>
      <c r="B268" s="7" t="s">
        <v>3333</v>
      </c>
      <c r="C268" s="27" t="s">
        <v>595</v>
      </c>
      <c r="D268" s="622">
        <v>5704</v>
      </c>
      <c r="E268" s="471" t="s">
        <v>2578</v>
      </c>
      <c r="F268" s="912">
        <v>3096463.47</v>
      </c>
      <c r="G268" s="528" t="s">
        <v>6283</v>
      </c>
      <c r="H268" s="13" t="s">
        <v>3328</v>
      </c>
      <c r="I268" s="64"/>
      <c r="J268" s="114" t="s">
        <v>596</v>
      </c>
      <c r="K268" s="116" t="s">
        <v>597</v>
      </c>
      <c r="L268" s="94" t="s">
        <v>598</v>
      </c>
      <c r="M268" s="70"/>
      <c r="N268" s="726">
        <f t="shared" si="4"/>
        <v>264</v>
      </c>
      <c r="O268" s="129"/>
      <c r="P268" s="129"/>
      <c r="Q268" s="129"/>
      <c r="R268" s="129"/>
      <c r="S268" s="129"/>
      <c r="T268" s="129"/>
      <c r="U268" s="129"/>
    </row>
    <row r="269" spans="1:21" ht="45">
      <c r="A269" s="5">
        <v>369</v>
      </c>
      <c r="B269" s="7" t="s">
        <v>3334</v>
      </c>
      <c r="C269" s="27" t="s">
        <v>599</v>
      </c>
      <c r="D269" s="620">
        <v>3556</v>
      </c>
      <c r="E269" s="7" t="s">
        <v>2579</v>
      </c>
      <c r="F269" s="912">
        <v>3017822.21</v>
      </c>
      <c r="G269" s="528" t="s">
        <v>6283</v>
      </c>
      <c r="H269" s="13" t="s">
        <v>3329</v>
      </c>
      <c r="I269" s="64"/>
      <c r="J269" s="114" t="s">
        <v>600</v>
      </c>
      <c r="K269" s="116" t="s">
        <v>601</v>
      </c>
      <c r="L269" s="94" t="s">
        <v>602</v>
      </c>
      <c r="M269" s="70"/>
      <c r="N269" s="726">
        <f t="shared" si="4"/>
        <v>265</v>
      </c>
      <c r="O269" s="129"/>
      <c r="P269" s="129"/>
      <c r="Q269" s="129"/>
      <c r="R269" s="129"/>
      <c r="S269" s="129"/>
      <c r="T269" s="129"/>
      <c r="U269" s="129"/>
    </row>
    <row r="270" spans="1:21" ht="45">
      <c r="A270" s="5">
        <v>370</v>
      </c>
      <c r="B270" s="7" t="s">
        <v>3335</v>
      </c>
      <c r="C270" s="27" t="s">
        <v>603</v>
      </c>
      <c r="D270" s="622">
        <v>9745</v>
      </c>
      <c r="E270" s="471" t="s">
        <v>2580</v>
      </c>
      <c r="F270" s="912">
        <v>8262772.7300000004</v>
      </c>
      <c r="G270" s="528" t="s">
        <v>6283</v>
      </c>
      <c r="H270" s="13" t="s">
        <v>3330</v>
      </c>
      <c r="I270" s="64"/>
      <c r="J270" s="114" t="s">
        <v>604</v>
      </c>
      <c r="K270" s="116" t="s">
        <v>3336</v>
      </c>
      <c r="L270" s="94" t="s">
        <v>605</v>
      </c>
      <c r="M270" s="70"/>
      <c r="N270" s="726">
        <f t="shared" si="4"/>
        <v>266</v>
      </c>
      <c r="O270" s="129"/>
      <c r="P270" s="129"/>
      <c r="Q270" s="129"/>
      <c r="R270" s="129"/>
      <c r="S270" s="129"/>
      <c r="T270" s="129"/>
      <c r="U270" s="129"/>
    </row>
    <row r="271" spans="1:21" ht="45">
      <c r="A271" s="5">
        <v>371</v>
      </c>
      <c r="B271" s="7" t="s">
        <v>3339</v>
      </c>
      <c r="C271" s="27" t="s">
        <v>606</v>
      </c>
      <c r="D271" s="622">
        <v>5306</v>
      </c>
      <c r="E271" s="471" t="s">
        <v>2581</v>
      </c>
      <c r="F271" s="912">
        <v>4437245.49</v>
      </c>
      <c r="G271" s="528" t="s">
        <v>6283</v>
      </c>
      <c r="H271" s="13" t="s">
        <v>5449</v>
      </c>
      <c r="I271" s="64"/>
      <c r="J271" s="114" t="s">
        <v>607</v>
      </c>
      <c r="K271" s="116" t="s">
        <v>5469</v>
      </c>
      <c r="L271" s="94" t="s">
        <v>608</v>
      </c>
      <c r="M271" s="70"/>
      <c r="N271" s="726">
        <f t="shared" si="4"/>
        <v>267</v>
      </c>
      <c r="O271" s="129"/>
      <c r="P271" s="129"/>
      <c r="Q271" s="129"/>
      <c r="R271" s="129"/>
      <c r="S271" s="129"/>
      <c r="T271" s="129"/>
      <c r="U271" s="129"/>
    </row>
    <row r="272" spans="1:21" ht="45">
      <c r="A272" s="5">
        <v>373</v>
      </c>
      <c r="B272" s="7" t="s">
        <v>3340</v>
      </c>
      <c r="C272" s="27" t="s">
        <v>609</v>
      </c>
      <c r="D272" s="620">
        <v>18875</v>
      </c>
      <c r="E272" s="7" t="s">
        <v>610</v>
      </c>
      <c r="F272" s="912">
        <v>8345958.75</v>
      </c>
      <c r="G272" s="528" t="s">
        <v>6283</v>
      </c>
      <c r="H272" s="13" t="s">
        <v>3337</v>
      </c>
      <c r="I272" s="64"/>
      <c r="J272" s="114" t="s">
        <v>611</v>
      </c>
      <c r="K272" s="116" t="s">
        <v>22</v>
      </c>
      <c r="L272" s="97" t="s">
        <v>612</v>
      </c>
      <c r="M272" s="70"/>
      <c r="N272" s="726">
        <f t="shared" si="4"/>
        <v>268</v>
      </c>
      <c r="O272" s="129"/>
      <c r="P272" s="129"/>
      <c r="Q272" s="129"/>
      <c r="R272" s="129"/>
      <c r="S272" s="129"/>
      <c r="T272" s="129"/>
      <c r="U272" s="129"/>
    </row>
    <row r="273" spans="1:21" ht="45">
      <c r="A273" s="5">
        <v>374</v>
      </c>
      <c r="B273" s="7" t="s">
        <v>3341</v>
      </c>
      <c r="C273" s="27" t="s">
        <v>613</v>
      </c>
      <c r="D273" s="620">
        <v>4995</v>
      </c>
      <c r="E273" s="7" t="s">
        <v>2582</v>
      </c>
      <c r="F273" s="912">
        <v>4335391.05</v>
      </c>
      <c r="G273" s="528" t="s">
        <v>6283</v>
      </c>
      <c r="H273" s="13" t="s">
        <v>3338</v>
      </c>
      <c r="I273" s="64"/>
      <c r="J273" s="114" t="s">
        <v>614</v>
      </c>
      <c r="K273" s="116" t="s">
        <v>615</v>
      </c>
      <c r="L273" s="94" t="s">
        <v>616</v>
      </c>
      <c r="M273" s="70"/>
      <c r="N273" s="726">
        <f t="shared" si="4"/>
        <v>269</v>
      </c>
      <c r="O273" s="129"/>
      <c r="P273" s="129"/>
      <c r="Q273" s="129"/>
      <c r="R273" s="129"/>
      <c r="S273" s="129"/>
      <c r="T273" s="129"/>
      <c r="U273" s="129"/>
    </row>
    <row r="274" spans="1:21" ht="30">
      <c r="A274" s="5">
        <v>376</v>
      </c>
      <c r="B274" s="7" t="s">
        <v>618</v>
      </c>
      <c r="C274" s="27" t="s">
        <v>617</v>
      </c>
      <c r="D274" s="620">
        <v>877586</v>
      </c>
      <c r="E274" s="7" t="s">
        <v>3345</v>
      </c>
      <c r="F274" s="912">
        <v>807949550.89999998</v>
      </c>
      <c r="G274" s="528" t="s">
        <v>6283</v>
      </c>
      <c r="H274" s="13" t="s">
        <v>5450</v>
      </c>
      <c r="I274" s="64"/>
      <c r="J274" s="259"/>
      <c r="K274" s="260"/>
      <c r="L274" s="441"/>
      <c r="M274" s="70"/>
      <c r="N274" s="726">
        <f t="shared" si="4"/>
        <v>270</v>
      </c>
      <c r="O274" s="129"/>
      <c r="P274" s="129"/>
      <c r="Q274" s="129"/>
      <c r="R274" s="129"/>
      <c r="S274" s="129"/>
      <c r="T274" s="129"/>
      <c r="U274" s="129"/>
    </row>
    <row r="275" spans="1:21" ht="45">
      <c r="A275" s="5">
        <v>377</v>
      </c>
      <c r="B275" s="7" t="s">
        <v>3346</v>
      </c>
      <c r="C275" s="27" t="s">
        <v>6597</v>
      </c>
      <c r="D275" s="622">
        <v>4641</v>
      </c>
      <c r="E275" s="471" t="s">
        <v>2583</v>
      </c>
      <c r="F275" s="912">
        <v>3902569.79</v>
      </c>
      <c r="G275" s="528" t="s">
        <v>6283</v>
      </c>
      <c r="H275" s="13" t="s">
        <v>5451</v>
      </c>
      <c r="I275" s="64"/>
      <c r="J275" s="114" t="s">
        <v>619</v>
      </c>
      <c r="K275" s="116" t="s">
        <v>620</v>
      </c>
      <c r="L275" s="94" t="s">
        <v>621</v>
      </c>
      <c r="M275" s="70"/>
      <c r="N275" s="726">
        <f t="shared" si="4"/>
        <v>271</v>
      </c>
      <c r="O275" s="129"/>
      <c r="P275" s="129"/>
      <c r="Q275" s="129"/>
      <c r="R275" s="129"/>
      <c r="S275" s="129"/>
      <c r="T275" s="129"/>
      <c r="U275" s="129"/>
    </row>
    <row r="276" spans="1:21" ht="45">
      <c r="A276" s="5">
        <v>378</v>
      </c>
      <c r="B276" s="7" t="s">
        <v>3347</v>
      </c>
      <c r="C276" s="27" t="s">
        <v>622</v>
      </c>
      <c r="D276" s="620">
        <v>9734</v>
      </c>
      <c r="E276" s="7" t="s">
        <v>2584</v>
      </c>
      <c r="F276" s="912">
        <v>8253446.7999999998</v>
      </c>
      <c r="G276" s="528" t="s">
        <v>6283</v>
      </c>
      <c r="H276" s="13" t="s">
        <v>3342</v>
      </c>
      <c r="I276" s="64"/>
      <c r="J276" s="114" t="s">
        <v>623</v>
      </c>
      <c r="K276" s="116" t="s">
        <v>624</v>
      </c>
      <c r="L276" s="95" t="s">
        <v>625</v>
      </c>
      <c r="M276" s="70"/>
      <c r="N276" s="726">
        <f t="shared" si="4"/>
        <v>272</v>
      </c>
      <c r="O276" s="129"/>
      <c r="P276" s="129"/>
      <c r="Q276" s="129"/>
      <c r="R276" s="129"/>
      <c r="S276" s="129"/>
      <c r="T276" s="129"/>
      <c r="U276" s="129"/>
    </row>
    <row r="277" spans="1:21" ht="45">
      <c r="A277" s="5">
        <v>379</v>
      </c>
      <c r="B277" s="7" t="s">
        <v>3348</v>
      </c>
      <c r="C277" s="27" t="s">
        <v>626</v>
      </c>
      <c r="D277" s="622">
        <v>24777</v>
      </c>
      <c r="E277" s="471" t="s">
        <v>2585</v>
      </c>
      <c r="F277" s="912">
        <v>20093878.879999999</v>
      </c>
      <c r="G277" s="528" t="s">
        <v>6283</v>
      </c>
      <c r="H277" s="13" t="s">
        <v>3343</v>
      </c>
      <c r="I277" s="64"/>
      <c r="J277" s="107" t="s">
        <v>627</v>
      </c>
      <c r="K277" s="97" t="s">
        <v>628</v>
      </c>
      <c r="L277" s="94" t="s">
        <v>629</v>
      </c>
      <c r="M277" s="70"/>
      <c r="N277" s="726">
        <f t="shared" si="4"/>
        <v>273</v>
      </c>
      <c r="O277" s="129"/>
      <c r="P277" s="129"/>
      <c r="Q277" s="129"/>
      <c r="R277" s="129"/>
      <c r="S277" s="129"/>
      <c r="T277" s="129"/>
      <c r="U277" s="129"/>
    </row>
    <row r="278" spans="1:21" ht="45">
      <c r="A278" s="5">
        <v>380</v>
      </c>
      <c r="B278" s="7" t="s">
        <v>3349</v>
      </c>
      <c r="C278" s="27" t="s">
        <v>630</v>
      </c>
      <c r="D278" s="620">
        <v>28579</v>
      </c>
      <c r="E278" s="7" t="s">
        <v>631</v>
      </c>
      <c r="F278" s="963">
        <v>23276352</v>
      </c>
      <c r="G278" s="528" t="s">
        <v>6283</v>
      </c>
      <c r="H278" s="13" t="s">
        <v>3344</v>
      </c>
      <c r="I278" s="64"/>
      <c r="J278" s="107" t="s">
        <v>632</v>
      </c>
      <c r="K278" s="94" t="s">
        <v>5281</v>
      </c>
      <c r="L278" s="94" t="s">
        <v>633</v>
      </c>
      <c r="M278" s="70"/>
      <c r="N278" s="726">
        <f t="shared" si="4"/>
        <v>274</v>
      </c>
      <c r="O278" s="129"/>
      <c r="P278" s="129"/>
      <c r="Q278" s="129"/>
      <c r="R278" s="129"/>
      <c r="S278" s="129"/>
      <c r="T278" s="129"/>
      <c r="U278" s="129"/>
    </row>
    <row r="279" spans="1:21" ht="45">
      <c r="A279" s="5">
        <v>381</v>
      </c>
      <c r="B279" s="7" t="s">
        <v>3357</v>
      </c>
      <c r="C279" s="27" t="s">
        <v>634</v>
      </c>
      <c r="D279" s="620">
        <v>5170</v>
      </c>
      <c r="E279" s="7" t="s">
        <v>518</v>
      </c>
      <c r="F279" s="912">
        <v>4482274.43</v>
      </c>
      <c r="G279" s="528" t="s">
        <v>6283</v>
      </c>
      <c r="H279" s="13" t="s">
        <v>3350</v>
      </c>
      <c r="I279" s="64"/>
      <c r="J279" s="107" t="s">
        <v>635</v>
      </c>
      <c r="K279" s="94" t="s">
        <v>5282</v>
      </c>
      <c r="L279" s="94" t="s">
        <v>636</v>
      </c>
      <c r="M279" s="70"/>
      <c r="N279" s="726">
        <f t="shared" si="4"/>
        <v>275</v>
      </c>
      <c r="O279" s="129"/>
      <c r="P279" s="129"/>
      <c r="Q279" s="129"/>
      <c r="R279" s="129"/>
      <c r="S279" s="129"/>
      <c r="T279" s="129"/>
      <c r="U279" s="129"/>
    </row>
    <row r="280" spans="1:21" ht="60">
      <c r="A280" s="5">
        <v>382</v>
      </c>
      <c r="B280" s="7" t="s">
        <v>3361</v>
      </c>
      <c r="C280" s="27" t="s">
        <v>637</v>
      </c>
      <c r="D280" s="620">
        <v>2488</v>
      </c>
      <c r="E280" s="7" t="s">
        <v>638</v>
      </c>
      <c r="F280" s="912">
        <v>9212267.8399999999</v>
      </c>
      <c r="G280" s="540" t="s">
        <v>6290</v>
      </c>
      <c r="H280" s="13" t="s">
        <v>5278</v>
      </c>
      <c r="I280" s="64"/>
      <c r="J280" s="447"/>
      <c r="K280" s="466"/>
      <c r="L280" s="441"/>
      <c r="M280" s="70"/>
      <c r="N280" s="726">
        <f t="shared" si="4"/>
        <v>276</v>
      </c>
      <c r="O280" s="129"/>
      <c r="P280" s="129"/>
      <c r="Q280" s="129"/>
      <c r="R280" s="129"/>
      <c r="S280" s="129"/>
      <c r="T280" s="129"/>
      <c r="U280" s="129"/>
    </row>
    <row r="281" spans="1:21" ht="45">
      <c r="A281" s="5">
        <v>383</v>
      </c>
      <c r="B281" s="7" t="s">
        <v>3362</v>
      </c>
      <c r="C281" s="27" t="s">
        <v>6583</v>
      </c>
      <c r="D281" s="622">
        <v>32895</v>
      </c>
      <c r="E281" s="471" t="s">
        <v>2586</v>
      </c>
      <c r="F281" s="912">
        <v>16865941.84</v>
      </c>
      <c r="G281" s="528" t="s">
        <v>6283</v>
      </c>
      <c r="H281" s="13" t="s">
        <v>5280</v>
      </c>
      <c r="I281" s="64"/>
      <c r="J281" s="107" t="s">
        <v>2587</v>
      </c>
      <c r="K281" s="94" t="s">
        <v>22</v>
      </c>
      <c r="L281" s="95" t="s">
        <v>2020</v>
      </c>
      <c r="M281" s="70"/>
      <c r="N281" s="726">
        <f t="shared" si="4"/>
        <v>277</v>
      </c>
      <c r="O281" s="129"/>
      <c r="P281" s="129"/>
      <c r="Q281" s="129"/>
      <c r="R281" s="129"/>
      <c r="S281" s="129"/>
      <c r="T281" s="129"/>
      <c r="U281" s="129"/>
    </row>
    <row r="282" spans="1:21" ht="45">
      <c r="A282" s="5">
        <v>384</v>
      </c>
      <c r="B282" s="7" t="s">
        <v>3363</v>
      </c>
      <c r="C282" s="27" t="s">
        <v>6598</v>
      </c>
      <c r="D282" s="622">
        <v>8655</v>
      </c>
      <c r="E282" s="471" t="s">
        <v>2588</v>
      </c>
      <c r="F282" s="912">
        <v>7368649.3200000003</v>
      </c>
      <c r="G282" s="528" t="s">
        <v>6283</v>
      </c>
      <c r="H282" s="13" t="s">
        <v>3351</v>
      </c>
      <c r="I282" s="64"/>
      <c r="J282" s="107" t="s">
        <v>639</v>
      </c>
      <c r="K282" s="94" t="s">
        <v>5520</v>
      </c>
      <c r="L282" s="94" t="s">
        <v>640</v>
      </c>
      <c r="M282" s="70"/>
      <c r="N282" s="726">
        <f t="shared" si="4"/>
        <v>278</v>
      </c>
      <c r="O282" s="129"/>
      <c r="P282" s="129"/>
      <c r="Q282" s="129"/>
      <c r="R282" s="129"/>
      <c r="S282" s="129"/>
      <c r="T282" s="129"/>
      <c r="U282" s="129"/>
    </row>
    <row r="283" spans="1:21" ht="45">
      <c r="A283" s="5">
        <v>385</v>
      </c>
      <c r="B283" s="7" t="s">
        <v>3367</v>
      </c>
      <c r="C283" s="27" t="s">
        <v>641</v>
      </c>
      <c r="D283" s="622">
        <v>4207</v>
      </c>
      <c r="E283" s="471" t="s">
        <v>2589</v>
      </c>
      <c r="F283" s="912">
        <v>2416439.0299999998</v>
      </c>
      <c r="G283" s="528" t="s">
        <v>6283</v>
      </c>
      <c r="H283" s="13" t="s">
        <v>3352</v>
      </c>
      <c r="I283" s="64"/>
      <c r="J283" s="107" t="s">
        <v>642</v>
      </c>
      <c r="K283" s="94" t="s">
        <v>5521</v>
      </c>
      <c r="L283" s="94" t="s">
        <v>643</v>
      </c>
      <c r="M283" s="70"/>
      <c r="N283" s="726">
        <f t="shared" si="4"/>
        <v>279</v>
      </c>
      <c r="O283" s="129"/>
      <c r="P283" s="129"/>
      <c r="Q283" s="129"/>
      <c r="R283" s="129"/>
      <c r="S283" s="129"/>
      <c r="T283" s="129"/>
      <c r="U283" s="129"/>
    </row>
    <row r="284" spans="1:21" ht="45">
      <c r="A284" s="5">
        <v>386</v>
      </c>
      <c r="B284" s="7" t="s">
        <v>3368</v>
      </c>
      <c r="C284" s="27" t="s">
        <v>644</v>
      </c>
      <c r="D284" s="622">
        <v>4715</v>
      </c>
      <c r="E284" s="471" t="s">
        <v>3369</v>
      </c>
      <c r="F284" s="912">
        <v>2896866.57</v>
      </c>
      <c r="G284" s="528" t="s">
        <v>6283</v>
      </c>
      <c r="H284" s="13" t="s">
        <v>3353</v>
      </c>
      <c r="I284" s="64"/>
      <c r="J284" s="107" t="s">
        <v>645</v>
      </c>
      <c r="K284" s="94" t="s">
        <v>646</v>
      </c>
      <c r="L284" s="94" t="s">
        <v>647</v>
      </c>
      <c r="M284" s="70"/>
      <c r="N284" s="726">
        <f t="shared" si="4"/>
        <v>280</v>
      </c>
      <c r="O284" s="129"/>
      <c r="P284" s="129"/>
      <c r="Q284" s="129"/>
      <c r="R284" s="129"/>
      <c r="S284" s="129"/>
      <c r="T284" s="129"/>
      <c r="U284" s="129"/>
    </row>
    <row r="285" spans="1:21" ht="45">
      <c r="A285" s="5">
        <v>387</v>
      </c>
      <c r="B285" s="7" t="s">
        <v>3370</v>
      </c>
      <c r="C285" s="27" t="s">
        <v>648</v>
      </c>
      <c r="D285" s="620">
        <v>3600</v>
      </c>
      <c r="E285" s="7" t="s">
        <v>2590</v>
      </c>
      <c r="F285" s="912">
        <v>2747670.28</v>
      </c>
      <c r="G285" s="528" t="s">
        <v>6283</v>
      </c>
      <c r="H285" s="13" t="s">
        <v>3354</v>
      </c>
      <c r="I285" s="64"/>
      <c r="J285" s="107" t="s">
        <v>649</v>
      </c>
      <c r="K285" s="94" t="s">
        <v>650</v>
      </c>
      <c r="L285" s="94" t="s">
        <v>651</v>
      </c>
      <c r="M285" s="70"/>
      <c r="N285" s="726">
        <f t="shared" si="4"/>
        <v>281</v>
      </c>
      <c r="O285" s="129"/>
      <c r="P285" s="129"/>
      <c r="Q285" s="129"/>
      <c r="R285" s="129"/>
      <c r="S285" s="129"/>
      <c r="T285" s="129"/>
      <c r="U285" s="129"/>
    </row>
    <row r="286" spans="1:21" ht="75">
      <c r="A286" s="5">
        <v>388</v>
      </c>
      <c r="B286" s="7" t="s">
        <v>3371</v>
      </c>
      <c r="C286" s="27" t="s">
        <v>652</v>
      </c>
      <c r="D286" s="620">
        <v>15889</v>
      </c>
      <c r="E286" s="7" t="s">
        <v>2593</v>
      </c>
      <c r="F286" s="912">
        <v>16546327.93</v>
      </c>
      <c r="G286" s="528" t="s">
        <v>6283</v>
      </c>
      <c r="H286" s="13" t="s">
        <v>5279</v>
      </c>
      <c r="I286" s="64"/>
      <c r="J286" s="463"/>
      <c r="K286" s="466"/>
      <c r="L286" s="441"/>
      <c r="M286" s="70"/>
      <c r="N286" s="726">
        <f t="shared" si="4"/>
        <v>282</v>
      </c>
      <c r="O286" s="129"/>
      <c r="P286" s="129"/>
      <c r="Q286" s="129"/>
      <c r="R286" s="129"/>
      <c r="S286" s="129"/>
      <c r="T286" s="129"/>
      <c r="U286" s="129"/>
    </row>
    <row r="287" spans="1:21" ht="45">
      <c r="A287" s="5">
        <v>389</v>
      </c>
      <c r="B287" s="7" t="s">
        <v>3372</v>
      </c>
      <c r="C287" s="27" t="s">
        <v>6599</v>
      </c>
      <c r="D287" s="622">
        <v>4504</v>
      </c>
      <c r="E287" s="471" t="s">
        <v>2591</v>
      </c>
      <c r="F287" s="912">
        <v>2557576.1800000002</v>
      </c>
      <c r="G287" s="528" t="s">
        <v>6283</v>
      </c>
      <c r="H287" s="13" t="s">
        <v>3355</v>
      </c>
      <c r="I287" s="64"/>
      <c r="J287" s="107" t="s">
        <v>653</v>
      </c>
      <c r="K287" s="94" t="s">
        <v>5283</v>
      </c>
      <c r="L287" s="94" t="s">
        <v>654</v>
      </c>
      <c r="M287" s="70"/>
      <c r="N287" s="726">
        <f t="shared" si="4"/>
        <v>283</v>
      </c>
      <c r="O287" s="129"/>
      <c r="P287" s="129"/>
      <c r="Q287" s="129"/>
      <c r="R287" s="129"/>
      <c r="S287" s="129"/>
      <c r="T287" s="129"/>
      <c r="U287" s="129"/>
    </row>
    <row r="288" spans="1:21" ht="60">
      <c r="A288" s="5">
        <v>390</v>
      </c>
      <c r="B288" s="7" t="s">
        <v>4039</v>
      </c>
      <c r="C288" s="27" t="s">
        <v>655</v>
      </c>
      <c r="D288" s="620">
        <v>3859</v>
      </c>
      <c r="E288" s="7" t="s">
        <v>2594</v>
      </c>
      <c r="F288" s="912">
        <v>1126982.3600000001</v>
      </c>
      <c r="G288" s="528" t="s">
        <v>6283</v>
      </c>
      <c r="H288" s="13" t="s">
        <v>3356</v>
      </c>
      <c r="I288" s="64"/>
      <c r="J288" s="107" t="s">
        <v>2595</v>
      </c>
      <c r="K288" s="89" t="s">
        <v>656</v>
      </c>
      <c r="L288" s="89" t="s">
        <v>657</v>
      </c>
      <c r="M288" s="70"/>
      <c r="N288" s="726">
        <f t="shared" si="4"/>
        <v>284</v>
      </c>
      <c r="O288" s="129"/>
      <c r="P288" s="129"/>
      <c r="Q288" s="129"/>
      <c r="R288" s="129"/>
      <c r="S288" s="129"/>
      <c r="T288" s="129"/>
      <c r="U288" s="129"/>
    </row>
    <row r="289" spans="1:21" ht="60">
      <c r="A289" s="5">
        <v>391</v>
      </c>
      <c r="B289" s="7" t="s">
        <v>3373</v>
      </c>
      <c r="C289" s="27" t="s">
        <v>658</v>
      </c>
      <c r="D289" s="620">
        <v>10392</v>
      </c>
      <c r="E289" s="7" t="s">
        <v>2592</v>
      </c>
      <c r="F289" s="912">
        <v>8790853.4299999997</v>
      </c>
      <c r="G289" s="528" t="s">
        <v>6283</v>
      </c>
      <c r="H289" s="13" t="s">
        <v>3358</v>
      </c>
      <c r="I289" s="64"/>
      <c r="J289" s="107" t="s">
        <v>659</v>
      </c>
      <c r="K289" s="94" t="s">
        <v>660</v>
      </c>
      <c r="L289" s="94" t="s">
        <v>661</v>
      </c>
      <c r="M289" s="70"/>
      <c r="N289" s="726">
        <f t="shared" si="4"/>
        <v>285</v>
      </c>
      <c r="O289" s="129"/>
      <c r="P289" s="129"/>
      <c r="Q289" s="129"/>
      <c r="R289" s="129"/>
      <c r="S289" s="129"/>
      <c r="T289" s="129"/>
      <c r="U289" s="129"/>
    </row>
    <row r="290" spans="1:21" ht="45">
      <c r="A290" s="5">
        <v>392</v>
      </c>
      <c r="B290" s="7" t="s">
        <v>3374</v>
      </c>
      <c r="C290" s="27" t="s">
        <v>662</v>
      </c>
      <c r="D290" s="621">
        <v>9497</v>
      </c>
      <c r="E290" s="7" t="s">
        <v>2596</v>
      </c>
      <c r="F290" s="912">
        <v>7782626.9199999999</v>
      </c>
      <c r="G290" s="528" t="s">
        <v>6283</v>
      </c>
      <c r="H290" s="13" t="s">
        <v>3359</v>
      </c>
      <c r="I290" s="64"/>
      <c r="J290" s="107" t="s">
        <v>663</v>
      </c>
      <c r="K290" s="94" t="s">
        <v>664</v>
      </c>
      <c r="L290" s="94" t="s">
        <v>665</v>
      </c>
      <c r="M290" s="70"/>
      <c r="N290" s="726">
        <f t="shared" si="4"/>
        <v>286</v>
      </c>
      <c r="O290" s="129"/>
      <c r="P290" s="129"/>
      <c r="Q290" s="129"/>
      <c r="R290" s="129"/>
      <c r="S290" s="129"/>
      <c r="T290" s="129"/>
      <c r="U290" s="129"/>
    </row>
    <row r="291" spans="1:21" ht="45">
      <c r="A291" s="5">
        <v>393</v>
      </c>
      <c r="B291" s="7" t="s">
        <v>3375</v>
      </c>
      <c r="C291" s="27" t="s">
        <v>666</v>
      </c>
      <c r="D291" s="620">
        <v>22446</v>
      </c>
      <c r="E291" s="7" t="s">
        <v>2597</v>
      </c>
      <c r="F291" s="912">
        <v>18267162.609999999</v>
      </c>
      <c r="G291" s="528" t="s">
        <v>6283</v>
      </c>
      <c r="H291" s="13" t="s">
        <v>3360</v>
      </c>
      <c r="I291" s="64"/>
      <c r="J291" s="107" t="s">
        <v>667</v>
      </c>
      <c r="K291" s="94" t="s">
        <v>1959</v>
      </c>
      <c r="L291" s="94" t="s">
        <v>668</v>
      </c>
      <c r="M291" s="70"/>
      <c r="N291" s="726">
        <f t="shared" si="4"/>
        <v>287</v>
      </c>
      <c r="O291" s="129"/>
      <c r="P291" s="129"/>
      <c r="Q291" s="129"/>
      <c r="R291" s="129"/>
      <c r="S291" s="129"/>
      <c r="T291" s="129"/>
      <c r="U291" s="129"/>
    </row>
    <row r="292" spans="1:21" ht="45">
      <c r="A292" s="5">
        <v>397</v>
      </c>
      <c r="B292" s="7" t="s">
        <v>3376</v>
      </c>
      <c r="C292" s="27" t="s">
        <v>669</v>
      </c>
      <c r="D292" s="622">
        <v>21677</v>
      </c>
      <c r="E292" s="471" t="s">
        <v>2598</v>
      </c>
      <c r="F292" s="912">
        <v>17663308.739999998</v>
      </c>
      <c r="G292" s="528" t="s">
        <v>6283</v>
      </c>
      <c r="H292" s="13" t="s">
        <v>3364</v>
      </c>
      <c r="I292" s="42"/>
      <c r="J292" s="107" t="s">
        <v>670</v>
      </c>
      <c r="K292" s="94" t="s">
        <v>671</v>
      </c>
      <c r="L292" s="94" t="s">
        <v>672</v>
      </c>
      <c r="M292" s="70"/>
      <c r="N292" s="726">
        <f t="shared" si="4"/>
        <v>288</v>
      </c>
      <c r="O292" s="129"/>
      <c r="P292" s="129"/>
      <c r="Q292" s="129"/>
      <c r="R292" s="129"/>
      <c r="S292" s="129"/>
      <c r="T292" s="129"/>
      <c r="U292" s="129"/>
    </row>
    <row r="293" spans="1:21" ht="45">
      <c r="A293" s="5">
        <v>398</v>
      </c>
      <c r="B293" s="7" t="s">
        <v>3377</v>
      </c>
      <c r="C293" s="27" t="s">
        <v>6600</v>
      </c>
      <c r="D293" s="622">
        <v>2751</v>
      </c>
      <c r="E293" s="471" t="s">
        <v>2599</v>
      </c>
      <c r="F293" s="912">
        <v>5867799.2599999998</v>
      </c>
      <c r="G293" s="528" t="s">
        <v>6283</v>
      </c>
      <c r="H293" s="13" t="s">
        <v>5452</v>
      </c>
      <c r="I293" s="42"/>
      <c r="J293" s="114" t="s">
        <v>673</v>
      </c>
      <c r="K293" s="116" t="s">
        <v>674</v>
      </c>
      <c r="L293" s="94" t="s">
        <v>675</v>
      </c>
      <c r="M293" s="70"/>
      <c r="N293" s="726">
        <f t="shared" si="4"/>
        <v>289</v>
      </c>
      <c r="O293" s="129"/>
      <c r="P293" s="129"/>
      <c r="Q293" s="129"/>
      <c r="R293" s="129"/>
      <c r="S293" s="129"/>
      <c r="T293" s="129"/>
      <c r="U293" s="129"/>
    </row>
    <row r="294" spans="1:21" ht="45">
      <c r="A294" s="5">
        <v>399</v>
      </c>
      <c r="B294" s="7" t="s">
        <v>3378</v>
      </c>
      <c r="C294" s="27" t="s">
        <v>676</v>
      </c>
      <c r="D294" s="620">
        <v>4857</v>
      </c>
      <c r="E294" s="7" t="s">
        <v>2600</v>
      </c>
      <c r="F294" s="912">
        <v>3797984.42</v>
      </c>
      <c r="G294" s="528" t="s">
        <v>6283</v>
      </c>
      <c r="H294" s="13" t="s">
        <v>3365</v>
      </c>
      <c r="I294" s="42"/>
      <c r="J294" s="114" t="s">
        <v>677</v>
      </c>
      <c r="K294" s="116" t="s">
        <v>678</v>
      </c>
      <c r="L294" s="94" t="s">
        <v>679</v>
      </c>
      <c r="M294" s="70"/>
      <c r="N294" s="726">
        <f t="shared" si="4"/>
        <v>290</v>
      </c>
      <c r="O294" s="129"/>
      <c r="P294" s="129"/>
      <c r="Q294" s="129"/>
      <c r="R294" s="129"/>
      <c r="S294" s="129"/>
      <c r="T294" s="129"/>
      <c r="U294" s="129"/>
    </row>
    <row r="295" spans="1:21" ht="45">
      <c r="A295" s="5">
        <v>400</v>
      </c>
      <c r="B295" s="7" t="s">
        <v>3379</v>
      </c>
      <c r="C295" s="27" t="s">
        <v>680</v>
      </c>
      <c r="D295" s="622">
        <v>10559</v>
      </c>
      <c r="E295" s="471" t="s">
        <v>2601</v>
      </c>
      <c r="F295" s="912">
        <v>5053137.55</v>
      </c>
      <c r="G295" s="528" t="s">
        <v>6283</v>
      </c>
      <c r="H295" s="13" t="s">
        <v>3366</v>
      </c>
      <c r="I295" s="64"/>
      <c r="J295" s="114" t="s">
        <v>681</v>
      </c>
      <c r="K295" s="116" t="s">
        <v>650</v>
      </c>
      <c r="L295" s="94" t="s">
        <v>682</v>
      </c>
      <c r="M295" s="70"/>
      <c r="N295" s="726">
        <f t="shared" si="4"/>
        <v>291</v>
      </c>
      <c r="O295" s="129"/>
      <c r="P295" s="129"/>
      <c r="Q295" s="129"/>
      <c r="R295" s="129"/>
      <c r="S295" s="129"/>
      <c r="T295" s="129"/>
      <c r="U295" s="129"/>
    </row>
    <row r="296" spans="1:21" ht="45">
      <c r="A296" s="5">
        <v>401</v>
      </c>
      <c r="B296" s="7" t="s">
        <v>3383</v>
      </c>
      <c r="C296" s="27" t="s">
        <v>683</v>
      </c>
      <c r="D296" s="622">
        <v>28293</v>
      </c>
      <c r="E296" s="471" t="s">
        <v>2602</v>
      </c>
      <c r="F296" s="912">
        <v>23051363.98</v>
      </c>
      <c r="G296" s="528" t="s">
        <v>6283</v>
      </c>
      <c r="H296" s="13" t="s">
        <v>3380</v>
      </c>
      <c r="I296" s="64"/>
      <c r="J296" s="114" t="s">
        <v>684</v>
      </c>
      <c r="K296" s="115" t="s">
        <v>10115</v>
      </c>
      <c r="L296" s="94" t="s">
        <v>685</v>
      </c>
      <c r="M296" s="70"/>
      <c r="N296" s="726">
        <f t="shared" si="4"/>
        <v>292</v>
      </c>
      <c r="O296" s="129"/>
      <c r="P296" s="129"/>
      <c r="Q296" s="129"/>
      <c r="R296" s="129"/>
      <c r="S296" s="129"/>
      <c r="T296" s="129"/>
      <c r="U296" s="129"/>
    </row>
    <row r="297" spans="1:21" ht="45">
      <c r="A297" s="5">
        <v>403</v>
      </c>
      <c r="B297" s="7" t="s">
        <v>3384</v>
      </c>
      <c r="C297" s="27" t="s">
        <v>686</v>
      </c>
      <c r="D297" s="620">
        <v>17396</v>
      </c>
      <c r="E297" s="7" t="s">
        <v>2603</v>
      </c>
      <c r="F297" s="957">
        <v>4998044.76</v>
      </c>
      <c r="G297" s="528" t="s">
        <v>6283</v>
      </c>
      <c r="H297" s="13" t="s">
        <v>3381</v>
      </c>
      <c r="I297" s="64"/>
      <c r="J297" s="114" t="s">
        <v>687</v>
      </c>
      <c r="K297" s="115" t="s">
        <v>10114</v>
      </c>
      <c r="L297" s="94" t="s">
        <v>688</v>
      </c>
      <c r="M297" s="70"/>
      <c r="N297" s="726">
        <f t="shared" si="4"/>
        <v>293</v>
      </c>
      <c r="O297" s="129"/>
      <c r="P297" s="129"/>
      <c r="Q297" s="129"/>
      <c r="R297" s="129"/>
      <c r="S297" s="129"/>
      <c r="T297" s="129"/>
      <c r="U297" s="129"/>
    </row>
    <row r="298" spans="1:21" ht="45">
      <c r="A298" s="5">
        <v>404</v>
      </c>
      <c r="B298" s="7" t="s">
        <v>3385</v>
      </c>
      <c r="C298" s="27" t="s">
        <v>689</v>
      </c>
      <c r="D298" s="620">
        <v>5598</v>
      </c>
      <c r="E298" s="7" t="s">
        <v>2604</v>
      </c>
      <c r="F298" s="912">
        <v>3054763.86</v>
      </c>
      <c r="G298" s="528" t="s">
        <v>6283</v>
      </c>
      <c r="H298" s="13" t="s">
        <v>5453</v>
      </c>
      <c r="I298" s="64"/>
      <c r="J298" s="114" t="s">
        <v>690</v>
      </c>
      <c r="K298" s="116" t="s">
        <v>691</v>
      </c>
      <c r="L298" s="94" t="s">
        <v>692</v>
      </c>
      <c r="M298" s="70"/>
      <c r="N298" s="726">
        <f t="shared" si="4"/>
        <v>294</v>
      </c>
      <c r="O298" s="129"/>
      <c r="P298" s="129"/>
      <c r="Q298" s="129"/>
      <c r="R298" s="129"/>
      <c r="S298" s="129"/>
      <c r="T298" s="129"/>
      <c r="U298" s="129"/>
    </row>
    <row r="299" spans="1:21" ht="45">
      <c r="A299" s="5">
        <v>405</v>
      </c>
      <c r="B299" s="7" t="s">
        <v>3386</v>
      </c>
      <c r="C299" s="27" t="s">
        <v>693</v>
      </c>
      <c r="D299" s="620">
        <v>6910</v>
      </c>
      <c r="E299" s="7" t="s">
        <v>2605</v>
      </c>
      <c r="F299" s="912">
        <v>6039777.8799999999</v>
      </c>
      <c r="G299" s="528" t="s">
        <v>6283</v>
      </c>
      <c r="H299" s="13" t="s">
        <v>3382</v>
      </c>
      <c r="I299" s="64"/>
      <c r="J299" s="114" t="s">
        <v>694</v>
      </c>
      <c r="K299" s="116" t="s">
        <v>5513</v>
      </c>
      <c r="L299" s="94" t="s">
        <v>695</v>
      </c>
      <c r="M299" s="70"/>
      <c r="N299" s="726">
        <f t="shared" si="4"/>
        <v>295</v>
      </c>
      <c r="O299" s="129"/>
      <c r="P299" s="129"/>
      <c r="Q299" s="129"/>
      <c r="R299" s="129"/>
      <c r="S299" s="129"/>
      <c r="T299" s="129"/>
      <c r="U299" s="129"/>
    </row>
    <row r="300" spans="1:21" ht="45">
      <c r="A300" s="5">
        <v>406</v>
      </c>
      <c r="B300" s="7" t="s">
        <v>3388</v>
      </c>
      <c r="C300" s="27" t="s">
        <v>696</v>
      </c>
      <c r="D300" s="620">
        <v>7654</v>
      </c>
      <c r="E300" s="7" t="s">
        <v>2606</v>
      </c>
      <c r="F300" s="912">
        <v>6544470.3799999999</v>
      </c>
      <c r="G300" s="528" t="s">
        <v>6283</v>
      </c>
      <c r="H300" s="13" t="s">
        <v>5454</v>
      </c>
      <c r="I300" s="64"/>
      <c r="J300" s="114" t="s">
        <v>697</v>
      </c>
      <c r="K300" s="116" t="s">
        <v>698</v>
      </c>
      <c r="L300" s="97" t="s">
        <v>699</v>
      </c>
      <c r="M300" s="70"/>
      <c r="N300" s="726">
        <f t="shared" si="4"/>
        <v>296</v>
      </c>
      <c r="O300" s="129"/>
      <c r="P300" s="129"/>
      <c r="Q300" s="129"/>
      <c r="R300" s="129"/>
      <c r="S300" s="129"/>
      <c r="T300" s="129"/>
      <c r="U300" s="129"/>
    </row>
    <row r="301" spans="1:21" ht="45">
      <c r="A301" s="5">
        <v>408</v>
      </c>
      <c r="B301" s="7" t="s">
        <v>3389</v>
      </c>
      <c r="C301" s="27" t="s">
        <v>701</v>
      </c>
      <c r="D301" s="620">
        <v>17076</v>
      </c>
      <c r="E301" s="7" t="s">
        <v>2607</v>
      </c>
      <c r="F301" s="912">
        <v>14325792.050000001</v>
      </c>
      <c r="G301" s="528" t="s">
        <v>6283</v>
      </c>
      <c r="H301" s="13" t="s">
        <v>3387</v>
      </c>
      <c r="I301" s="64"/>
      <c r="J301" s="114" t="s">
        <v>702</v>
      </c>
      <c r="K301" s="115" t="s">
        <v>703</v>
      </c>
      <c r="L301" s="94" t="s">
        <v>704</v>
      </c>
      <c r="M301" s="70"/>
      <c r="N301" s="726">
        <f t="shared" si="4"/>
        <v>297</v>
      </c>
      <c r="O301" s="129"/>
      <c r="P301" s="129"/>
      <c r="Q301" s="129"/>
      <c r="R301" s="129"/>
      <c r="S301" s="129"/>
      <c r="T301" s="129"/>
      <c r="U301" s="129"/>
    </row>
    <row r="302" spans="1:21" ht="60">
      <c r="A302" s="5">
        <v>411</v>
      </c>
      <c r="B302" s="7" t="s">
        <v>3391</v>
      </c>
      <c r="C302" s="27" t="s">
        <v>705</v>
      </c>
      <c r="D302" s="620">
        <f>452-452+1013</f>
        <v>1013</v>
      </c>
      <c r="E302" s="7" t="s">
        <v>5255</v>
      </c>
      <c r="F302" s="912">
        <v>9418884.1300000008</v>
      </c>
      <c r="G302" s="528" t="s">
        <v>6283</v>
      </c>
      <c r="H302" s="13" t="s">
        <v>3390</v>
      </c>
      <c r="I302" s="42"/>
      <c r="J302" s="463"/>
      <c r="K302" s="458"/>
      <c r="L302" s="441"/>
      <c r="M302" s="70"/>
      <c r="N302" s="726">
        <f t="shared" si="4"/>
        <v>298</v>
      </c>
      <c r="O302" s="129"/>
      <c r="P302" s="129"/>
      <c r="Q302" s="129"/>
      <c r="R302" s="129"/>
      <c r="S302" s="129"/>
      <c r="T302" s="129"/>
      <c r="U302" s="129"/>
    </row>
    <row r="303" spans="1:21" ht="45">
      <c r="A303" s="5">
        <v>412</v>
      </c>
      <c r="B303" s="7" t="s">
        <v>3392</v>
      </c>
      <c r="C303" s="27" t="s">
        <v>706</v>
      </c>
      <c r="D303" s="622">
        <v>7085</v>
      </c>
      <c r="E303" s="471" t="s">
        <v>2715</v>
      </c>
      <c r="F303" s="912">
        <v>5870176.3700000001</v>
      </c>
      <c r="G303" s="528" t="s">
        <v>6283</v>
      </c>
      <c r="H303" s="13" t="s">
        <v>5297</v>
      </c>
      <c r="I303" s="42"/>
      <c r="J303" s="456" t="s">
        <v>6028</v>
      </c>
      <c r="K303" s="116" t="s">
        <v>22</v>
      </c>
      <c r="L303" s="94" t="s">
        <v>2714</v>
      </c>
      <c r="M303" s="70"/>
      <c r="N303" s="726">
        <f t="shared" si="4"/>
        <v>299</v>
      </c>
      <c r="O303" s="129"/>
      <c r="P303" s="129"/>
      <c r="Q303" s="129"/>
      <c r="R303" s="129"/>
      <c r="S303" s="129"/>
      <c r="T303" s="129"/>
      <c r="U303" s="129"/>
    </row>
    <row r="304" spans="1:21" ht="30">
      <c r="A304" s="5">
        <v>413</v>
      </c>
      <c r="B304" s="7" t="s">
        <v>3393</v>
      </c>
      <c r="C304" s="27" t="s">
        <v>707</v>
      </c>
      <c r="D304" s="622">
        <v>5105</v>
      </c>
      <c r="E304" s="471" t="s">
        <v>7511</v>
      </c>
      <c r="F304" s="912">
        <v>4205596.72</v>
      </c>
      <c r="G304" s="528" t="s">
        <v>6283</v>
      </c>
      <c r="H304" s="13" t="s">
        <v>5298</v>
      </c>
      <c r="I304" s="42"/>
      <c r="J304" s="251"/>
      <c r="K304" s="429"/>
      <c r="L304" s="439"/>
      <c r="M304" s="70"/>
      <c r="N304" s="726">
        <f t="shared" si="4"/>
        <v>300</v>
      </c>
      <c r="O304" s="129"/>
      <c r="P304" s="129"/>
      <c r="Q304" s="129"/>
      <c r="R304" s="129"/>
      <c r="S304" s="129"/>
      <c r="T304" s="129"/>
      <c r="U304" s="129"/>
    </row>
    <row r="305" spans="1:21" ht="45">
      <c r="A305" s="5">
        <v>414</v>
      </c>
      <c r="B305" s="7" t="s">
        <v>3394</v>
      </c>
      <c r="C305" s="27" t="s">
        <v>6334</v>
      </c>
      <c r="D305" s="620">
        <v>18502</v>
      </c>
      <c r="E305" s="7" t="s">
        <v>2608</v>
      </c>
      <c r="F305" s="912">
        <v>15154633.949999999</v>
      </c>
      <c r="G305" s="528" t="s">
        <v>6283</v>
      </c>
      <c r="H305" s="13" t="s">
        <v>5299</v>
      </c>
      <c r="I305" s="42"/>
      <c r="J305" s="114" t="s">
        <v>708</v>
      </c>
      <c r="K305" s="115" t="s">
        <v>709</v>
      </c>
      <c r="L305" s="94" t="s">
        <v>710</v>
      </c>
      <c r="M305" s="70"/>
      <c r="N305" s="726">
        <f t="shared" si="4"/>
        <v>301</v>
      </c>
      <c r="O305" s="129"/>
      <c r="P305" s="129"/>
      <c r="Q305" s="129"/>
      <c r="R305" s="129"/>
      <c r="S305" s="129"/>
      <c r="T305" s="129"/>
      <c r="U305" s="129"/>
    </row>
    <row r="306" spans="1:21" ht="45">
      <c r="A306" s="5">
        <v>415</v>
      </c>
      <c r="B306" s="7" t="s">
        <v>3395</v>
      </c>
      <c r="C306" s="27" t="s">
        <v>711</v>
      </c>
      <c r="D306" s="621">
        <v>10897</v>
      </c>
      <c r="E306" s="7" t="s">
        <v>2609</v>
      </c>
      <c r="F306" s="912">
        <v>9203525.7699999996</v>
      </c>
      <c r="G306" s="528" t="s">
        <v>6283</v>
      </c>
      <c r="H306" s="13" t="s">
        <v>5300</v>
      </c>
      <c r="I306" s="64"/>
      <c r="J306" s="114" t="s">
        <v>712</v>
      </c>
      <c r="K306" s="116" t="s">
        <v>713</v>
      </c>
      <c r="L306" s="94" t="s">
        <v>2614</v>
      </c>
      <c r="M306" s="70"/>
      <c r="N306" s="726">
        <f t="shared" si="4"/>
        <v>302</v>
      </c>
      <c r="O306" s="129"/>
      <c r="P306" s="129"/>
      <c r="Q306" s="129"/>
      <c r="R306" s="129"/>
      <c r="S306" s="129"/>
      <c r="T306" s="129"/>
      <c r="U306" s="129"/>
    </row>
    <row r="307" spans="1:21" ht="45">
      <c r="A307" s="5">
        <v>416</v>
      </c>
      <c r="B307" s="7" t="s">
        <v>3401</v>
      </c>
      <c r="C307" s="27" t="s">
        <v>714</v>
      </c>
      <c r="D307" s="622">
        <v>6063</v>
      </c>
      <c r="E307" s="471" t="s">
        <v>2610</v>
      </c>
      <c r="F307" s="912">
        <v>3427552.64</v>
      </c>
      <c r="G307" s="528" t="s">
        <v>6283</v>
      </c>
      <c r="H307" s="13" t="s">
        <v>3398</v>
      </c>
      <c r="I307" s="64"/>
      <c r="J307" s="114" t="s">
        <v>715</v>
      </c>
      <c r="K307" s="115" t="s">
        <v>716</v>
      </c>
      <c r="L307" s="94" t="s">
        <v>717</v>
      </c>
      <c r="M307" s="70"/>
      <c r="N307" s="726">
        <f t="shared" si="4"/>
        <v>303</v>
      </c>
      <c r="O307" s="129"/>
      <c r="P307" s="129"/>
      <c r="Q307" s="129"/>
      <c r="R307" s="129"/>
      <c r="S307" s="129"/>
      <c r="T307" s="129"/>
      <c r="U307" s="129"/>
    </row>
    <row r="308" spans="1:21" ht="30">
      <c r="A308" s="5">
        <v>419</v>
      </c>
      <c r="B308" s="7" t="s">
        <v>3402</v>
      </c>
      <c r="C308" s="27" t="s">
        <v>718</v>
      </c>
      <c r="D308" s="620">
        <v>27863</v>
      </c>
      <c r="E308" s="7" t="s">
        <v>2611</v>
      </c>
      <c r="F308" s="912">
        <v>22713360.34</v>
      </c>
      <c r="G308" s="528" t="s">
        <v>6283</v>
      </c>
      <c r="H308" s="13" t="s">
        <v>3400</v>
      </c>
      <c r="I308" s="64"/>
      <c r="J308" s="491" t="s">
        <v>6090</v>
      </c>
      <c r="K308" s="116" t="s">
        <v>650</v>
      </c>
      <c r="L308" s="94" t="s">
        <v>719</v>
      </c>
      <c r="M308" s="70"/>
      <c r="N308" s="726">
        <f t="shared" si="4"/>
        <v>304</v>
      </c>
      <c r="O308" s="129"/>
      <c r="P308" s="129"/>
      <c r="Q308" s="129"/>
      <c r="R308" s="129"/>
      <c r="S308" s="129"/>
      <c r="T308" s="129"/>
      <c r="U308" s="129"/>
    </row>
    <row r="309" spans="1:21" ht="45">
      <c r="A309" s="5">
        <v>420</v>
      </c>
      <c r="B309" s="7" t="s">
        <v>3403</v>
      </c>
      <c r="C309" s="27" t="s">
        <v>720</v>
      </c>
      <c r="D309" s="620">
        <v>2384</v>
      </c>
      <c r="E309" s="7" t="s">
        <v>2612</v>
      </c>
      <c r="F309" s="912">
        <v>2162492.2400000002</v>
      </c>
      <c r="G309" s="528" t="s">
        <v>6283</v>
      </c>
      <c r="H309" s="13" t="s">
        <v>3399</v>
      </c>
      <c r="I309" s="64"/>
      <c r="J309" s="114" t="s">
        <v>721</v>
      </c>
      <c r="K309" s="116" t="s">
        <v>722</v>
      </c>
      <c r="L309" s="94" t="s">
        <v>723</v>
      </c>
      <c r="M309" s="70"/>
      <c r="N309" s="726">
        <f t="shared" si="4"/>
        <v>305</v>
      </c>
      <c r="O309" s="129"/>
      <c r="P309" s="129"/>
      <c r="Q309" s="129"/>
      <c r="R309" s="129"/>
      <c r="S309" s="129"/>
      <c r="T309" s="129"/>
      <c r="U309" s="129"/>
    </row>
    <row r="310" spans="1:21" ht="45">
      <c r="A310" s="5">
        <v>422</v>
      </c>
      <c r="B310" s="3" t="s">
        <v>3405</v>
      </c>
      <c r="C310" s="27" t="s">
        <v>724</v>
      </c>
      <c r="D310" s="619">
        <v>23553</v>
      </c>
      <c r="E310" s="3" t="s">
        <v>2613</v>
      </c>
      <c r="F310" s="912">
        <v>7135852.4100000001</v>
      </c>
      <c r="G310" s="528" t="s">
        <v>6283</v>
      </c>
      <c r="H310" s="15" t="s">
        <v>3404</v>
      </c>
      <c r="I310" s="64"/>
      <c r="J310" s="120" t="s">
        <v>725</v>
      </c>
      <c r="K310" s="119" t="s">
        <v>726</v>
      </c>
      <c r="L310" s="95" t="s">
        <v>727</v>
      </c>
      <c r="M310" s="70"/>
      <c r="N310" s="726">
        <f t="shared" si="4"/>
        <v>306</v>
      </c>
      <c r="O310" s="129"/>
      <c r="P310" s="129"/>
      <c r="Q310" s="129"/>
      <c r="R310" s="129"/>
      <c r="S310" s="129"/>
      <c r="T310" s="129"/>
      <c r="U310" s="129"/>
    </row>
    <row r="311" spans="1:21" ht="45">
      <c r="A311" s="5">
        <v>424</v>
      </c>
      <c r="B311" s="3" t="s">
        <v>3406</v>
      </c>
      <c r="C311" s="27" t="s">
        <v>728</v>
      </c>
      <c r="D311" s="620">
        <v>4603</v>
      </c>
      <c r="E311" s="7" t="s">
        <v>729</v>
      </c>
      <c r="F311" s="912">
        <v>1404237.21</v>
      </c>
      <c r="G311" s="528" t="s">
        <v>6283</v>
      </c>
      <c r="H311" s="13" t="s">
        <v>5455</v>
      </c>
      <c r="I311" s="64"/>
      <c r="J311" s="114" t="s">
        <v>725</v>
      </c>
      <c r="K311" s="116" t="s">
        <v>726</v>
      </c>
      <c r="L311" s="94" t="s">
        <v>730</v>
      </c>
      <c r="M311" s="70"/>
      <c r="N311" s="726">
        <f t="shared" si="4"/>
        <v>307</v>
      </c>
      <c r="O311" s="129"/>
      <c r="P311" s="129"/>
      <c r="Q311" s="129"/>
      <c r="R311" s="129"/>
      <c r="S311" s="129"/>
      <c r="T311" s="129"/>
      <c r="U311" s="129"/>
    </row>
    <row r="312" spans="1:21" ht="45">
      <c r="A312" s="5">
        <v>427</v>
      </c>
      <c r="B312" s="7" t="s">
        <v>3411</v>
      </c>
      <c r="C312" s="27" t="s">
        <v>731</v>
      </c>
      <c r="D312" s="622">
        <v>5676</v>
      </c>
      <c r="E312" s="471" t="s">
        <v>3407</v>
      </c>
      <c r="F312" s="912">
        <v>2531609.52</v>
      </c>
      <c r="G312" s="528" t="s">
        <v>6283</v>
      </c>
      <c r="H312" s="13" t="s">
        <v>3408</v>
      </c>
      <c r="I312" s="64"/>
      <c r="J312" s="114" t="s">
        <v>732</v>
      </c>
      <c r="K312" s="116" t="s">
        <v>733</v>
      </c>
      <c r="L312" s="94" t="s">
        <v>734</v>
      </c>
      <c r="M312" s="70"/>
      <c r="N312" s="726">
        <f t="shared" si="4"/>
        <v>308</v>
      </c>
      <c r="O312" s="129"/>
      <c r="P312" s="129"/>
      <c r="Q312" s="129"/>
      <c r="R312" s="129"/>
      <c r="S312" s="129"/>
      <c r="T312" s="129"/>
      <c r="U312" s="129"/>
    </row>
    <row r="313" spans="1:21" ht="45">
      <c r="A313" s="5">
        <v>428</v>
      </c>
      <c r="B313" s="3" t="s">
        <v>3412</v>
      </c>
      <c r="C313" s="27" t="s">
        <v>735</v>
      </c>
      <c r="D313" s="620">
        <v>1227</v>
      </c>
      <c r="E313" s="7" t="s">
        <v>2024</v>
      </c>
      <c r="F313" s="912">
        <v>3711662.73</v>
      </c>
      <c r="G313" s="528" t="s">
        <v>6283</v>
      </c>
      <c r="H313" s="13" t="s">
        <v>3409</v>
      </c>
      <c r="I313" s="64"/>
      <c r="J313" s="710"/>
      <c r="K313" s="710"/>
      <c r="L313" s="710"/>
      <c r="M313" s="70"/>
      <c r="N313" s="726">
        <f t="shared" si="4"/>
        <v>309</v>
      </c>
      <c r="O313" s="129"/>
      <c r="P313" s="129"/>
      <c r="Q313" s="129"/>
      <c r="R313" s="129"/>
      <c r="S313" s="129"/>
      <c r="T313" s="129"/>
      <c r="U313" s="129"/>
    </row>
    <row r="314" spans="1:21" ht="45">
      <c r="A314" s="5">
        <v>429</v>
      </c>
      <c r="B314" s="7" t="s">
        <v>3413</v>
      </c>
      <c r="C314" s="27" t="s">
        <v>736</v>
      </c>
      <c r="D314" s="742">
        <v>24621</v>
      </c>
      <c r="E314" s="471" t="s">
        <v>2615</v>
      </c>
      <c r="F314" s="912">
        <v>19293508.02</v>
      </c>
      <c r="G314" s="528" t="s">
        <v>6283</v>
      </c>
      <c r="H314" s="13" t="s">
        <v>5285</v>
      </c>
      <c r="I314" s="64"/>
      <c r="J314" s="114" t="s">
        <v>1976</v>
      </c>
      <c r="K314" s="492" t="s">
        <v>6084</v>
      </c>
      <c r="L314" s="94" t="s">
        <v>737</v>
      </c>
      <c r="M314" s="70"/>
      <c r="N314" s="726">
        <f t="shared" si="4"/>
        <v>310</v>
      </c>
      <c r="O314" s="129"/>
      <c r="P314" s="129"/>
      <c r="Q314" s="129"/>
      <c r="R314" s="129"/>
      <c r="S314" s="129"/>
      <c r="T314" s="129"/>
      <c r="U314" s="129"/>
    </row>
    <row r="315" spans="1:21" ht="45">
      <c r="A315" s="5">
        <v>430</v>
      </c>
      <c r="B315" s="7" t="s">
        <v>3414</v>
      </c>
      <c r="C315" s="27" t="s">
        <v>738</v>
      </c>
      <c r="D315" s="621">
        <v>8344</v>
      </c>
      <c r="E315" s="466" t="s">
        <v>2616</v>
      </c>
      <c r="F315" s="912">
        <v>6866361.6200000001</v>
      </c>
      <c r="G315" s="528" t="s">
        <v>6283</v>
      </c>
      <c r="H315" s="13" t="s">
        <v>3410</v>
      </c>
      <c r="I315" s="64"/>
      <c r="J315" s="114" t="s">
        <v>1977</v>
      </c>
      <c r="K315" s="492" t="s">
        <v>6085</v>
      </c>
      <c r="L315" s="94" t="s">
        <v>739</v>
      </c>
      <c r="M315" s="70"/>
      <c r="N315" s="726">
        <f t="shared" si="4"/>
        <v>311</v>
      </c>
      <c r="O315" s="129"/>
      <c r="P315" s="129"/>
      <c r="Q315" s="129"/>
      <c r="R315" s="129"/>
      <c r="S315" s="129"/>
      <c r="T315" s="129"/>
      <c r="U315" s="129"/>
    </row>
    <row r="316" spans="1:21" ht="45">
      <c r="A316" s="5">
        <v>431</v>
      </c>
      <c r="B316" s="7" t="s">
        <v>3415</v>
      </c>
      <c r="C316" s="27" t="s">
        <v>740</v>
      </c>
      <c r="D316" s="622">
        <v>10922</v>
      </c>
      <c r="E316" s="471" t="s">
        <v>2617</v>
      </c>
      <c r="F316" s="912">
        <v>9390987.6999999993</v>
      </c>
      <c r="G316" s="528" t="s">
        <v>6283</v>
      </c>
      <c r="H316" s="13" t="s">
        <v>5825</v>
      </c>
      <c r="I316" s="64"/>
      <c r="J316" s="114" t="s">
        <v>1978</v>
      </c>
      <c r="K316" s="492" t="s">
        <v>6086</v>
      </c>
      <c r="L316" s="94" t="s">
        <v>741</v>
      </c>
      <c r="M316" s="70"/>
      <c r="N316" s="726">
        <f t="shared" si="4"/>
        <v>312</v>
      </c>
      <c r="O316" s="129"/>
      <c r="P316" s="129"/>
      <c r="Q316" s="129"/>
      <c r="R316" s="129"/>
      <c r="S316" s="129"/>
      <c r="T316" s="129"/>
      <c r="U316" s="129"/>
    </row>
    <row r="317" spans="1:21" ht="45">
      <c r="A317" s="5">
        <v>432</v>
      </c>
      <c r="B317" s="7" t="s">
        <v>3416</v>
      </c>
      <c r="C317" s="27" t="s">
        <v>742</v>
      </c>
      <c r="D317" s="620">
        <v>12278</v>
      </c>
      <c r="E317" s="7" t="s">
        <v>2618</v>
      </c>
      <c r="F317" s="912">
        <v>8817665.4800000004</v>
      </c>
      <c r="G317" s="528" t="s">
        <v>6283</v>
      </c>
      <c r="H317" s="13" t="s">
        <v>5826</v>
      </c>
      <c r="I317" s="64"/>
      <c r="J317" s="114" t="s">
        <v>743</v>
      </c>
      <c r="K317" s="492" t="s">
        <v>6087</v>
      </c>
      <c r="L317" s="94" t="s">
        <v>744</v>
      </c>
      <c r="M317" s="70"/>
      <c r="N317" s="726">
        <f t="shared" si="4"/>
        <v>313</v>
      </c>
      <c r="O317" s="129"/>
      <c r="P317" s="129"/>
      <c r="Q317" s="129"/>
      <c r="R317" s="129"/>
      <c r="S317" s="129"/>
      <c r="T317" s="129"/>
      <c r="U317" s="129"/>
    </row>
    <row r="318" spans="1:21" ht="45">
      <c r="A318" s="5">
        <v>434</v>
      </c>
      <c r="B318" s="7" t="s">
        <v>3417</v>
      </c>
      <c r="C318" s="27" t="s">
        <v>745</v>
      </c>
      <c r="D318" s="620">
        <v>13250</v>
      </c>
      <c r="E318" s="7" t="s">
        <v>5256</v>
      </c>
      <c r="F318" s="912">
        <v>11215594.859999999</v>
      </c>
      <c r="G318" s="528" t="s">
        <v>6283</v>
      </c>
      <c r="H318" s="13" t="s">
        <v>5827</v>
      </c>
      <c r="I318" s="64"/>
      <c r="J318" s="491" t="s">
        <v>6088</v>
      </c>
      <c r="K318" s="116" t="s">
        <v>746</v>
      </c>
      <c r="L318" s="94" t="s">
        <v>747</v>
      </c>
      <c r="M318" s="70"/>
      <c r="N318" s="726">
        <f t="shared" si="4"/>
        <v>314</v>
      </c>
      <c r="O318" s="129"/>
      <c r="P318" s="129"/>
      <c r="Q318" s="129"/>
      <c r="R318" s="129"/>
      <c r="S318" s="129"/>
      <c r="T318" s="129"/>
      <c r="U318" s="129"/>
    </row>
    <row r="319" spans="1:21" ht="75">
      <c r="A319" s="5">
        <v>436</v>
      </c>
      <c r="B319" s="7" t="s">
        <v>3418</v>
      </c>
      <c r="C319" s="27" t="s">
        <v>2619</v>
      </c>
      <c r="D319" s="620">
        <v>85</v>
      </c>
      <c r="E319" s="7" t="s">
        <v>748</v>
      </c>
      <c r="F319" s="912">
        <v>105312.7</v>
      </c>
      <c r="G319" s="528" t="s">
        <v>6283</v>
      </c>
      <c r="H319" s="13" t="s">
        <v>5286</v>
      </c>
      <c r="I319" s="167"/>
      <c r="J319" s="493" t="s">
        <v>6089</v>
      </c>
      <c r="K319" s="121" t="s">
        <v>2716</v>
      </c>
      <c r="L319" s="488" t="s">
        <v>6083</v>
      </c>
      <c r="M319" s="70"/>
      <c r="N319" s="726">
        <f t="shared" si="4"/>
        <v>315</v>
      </c>
      <c r="O319" s="129"/>
      <c r="P319" s="129"/>
      <c r="Q319" s="129"/>
      <c r="R319" s="129"/>
      <c r="S319" s="129"/>
      <c r="T319" s="129"/>
      <c r="U319" s="129"/>
    </row>
    <row r="320" spans="1:21" ht="45">
      <c r="A320" s="5">
        <v>437</v>
      </c>
      <c r="B320" s="7" t="s">
        <v>3419</v>
      </c>
      <c r="C320" s="27" t="s">
        <v>749</v>
      </c>
      <c r="D320" s="620">
        <v>22607</v>
      </c>
      <c r="E320" s="7" t="s">
        <v>2620</v>
      </c>
      <c r="F320" s="912">
        <v>18393062.649999999</v>
      </c>
      <c r="G320" s="528" t="s">
        <v>6283</v>
      </c>
      <c r="H320" s="13" t="s">
        <v>5287</v>
      </c>
      <c r="I320" s="167"/>
      <c r="J320" s="114" t="s">
        <v>1979</v>
      </c>
      <c r="K320" s="116" t="s">
        <v>750</v>
      </c>
      <c r="L320" s="94" t="s">
        <v>751</v>
      </c>
      <c r="M320" s="70"/>
      <c r="N320" s="726">
        <f t="shared" si="4"/>
        <v>316</v>
      </c>
      <c r="O320" s="129"/>
      <c r="P320" s="129"/>
      <c r="Q320" s="129"/>
      <c r="R320" s="129"/>
      <c r="S320" s="129"/>
      <c r="T320" s="129"/>
      <c r="U320" s="129"/>
    </row>
    <row r="321" spans="1:21" ht="60">
      <c r="A321" s="5">
        <v>441</v>
      </c>
      <c r="B321" s="7" t="s">
        <v>4040</v>
      </c>
      <c r="C321" s="27" t="s">
        <v>752</v>
      </c>
      <c r="D321" s="620">
        <v>1403</v>
      </c>
      <c r="E321" s="7" t="s">
        <v>2621</v>
      </c>
      <c r="F321" s="912">
        <v>1259024.1399999999</v>
      </c>
      <c r="G321" s="528" t="s">
        <v>6283</v>
      </c>
      <c r="H321" s="13" t="s">
        <v>3420</v>
      </c>
      <c r="I321" s="167"/>
      <c r="J321" s="114" t="s">
        <v>753</v>
      </c>
      <c r="K321" s="116" t="s">
        <v>2622</v>
      </c>
      <c r="L321" s="94" t="s">
        <v>754</v>
      </c>
      <c r="M321" s="70"/>
      <c r="N321" s="726">
        <f t="shared" ref="N321:N383" si="5">N320+1</f>
        <v>317</v>
      </c>
      <c r="O321" s="129"/>
      <c r="P321" s="129"/>
      <c r="Q321" s="129"/>
      <c r="R321" s="129"/>
      <c r="S321" s="129"/>
      <c r="T321" s="129"/>
      <c r="U321" s="129"/>
    </row>
    <row r="322" spans="1:21" ht="45">
      <c r="A322" s="513">
        <v>443</v>
      </c>
      <c r="B322" s="24" t="s">
        <v>3423</v>
      </c>
      <c r="C322" s="29" t="s">
        <v>755</v>
      </c>
      <c r="D322" s="620">
        <v>1800</v>
      </c>
      <c r="E322" s="7" t="s">
        <v>756</v>
      </c>
      <c r="F322" s="912">
        <v>7197102</v>
      </c>
      <c r="G322" s="528" t="s">
        <v>6283</v>
      </c>
      <c r="H322" s="13" t="s">
        <v>5456</v>
      </c>
      <c r="I322" s="167"/>
      <c r="J322" s="495" t="s">
        <v>7092</v>
      </c>
      <c r="K322" s="494" t="s">
        <v>7093</v>
      </c>
      <c r="L322" s="95" t="s">
        <v>7094</v>
      </c>
      <c r="M322" s="70"/>
      <c r="N322" s="726">
        <f t="shared" si="5"/>
        <v>318</v>
      </c>
      <c r="O322" s="129"/>
      <c r="P322" s="129"/>
      <c r="Q322" s="129"/>
      <c r="R322" s="129"/>
      <c r="S322" s="129"/>
      <c r="T322" s="129"/>
      <c r="U322" s="129"/>
    </row>
    <row r="323" spans="1:21" ht="45">
      <c r="A323" s="5">
        <v>444</v>
      </c>
      <c r="B323" s="7" t="s">
        <v>3424</v>
      </c>
      <c r="C323" s="27" t="s">
        <v>757</v>
      </c>
      <c r="D323" s="647">
        <v>63168</v>
      </c>
      <c r="E323" s="7" t="s">
        <v>14</v>
      </c>
      <c r="F323" s="912">
        <v>97828281.599999994</v>
      </c>
      <c r="G323" s="528" t="s">
        <v>6283</v>
      </c>
      <c r="H323" s="13" t="s">
        <v>3421</v>
      </c>
      <c r="I323" s="167"/>
      <c r="J323" s="495" t="s">
        <v>7092</v>
      </c>
      <c r="K323" s="494" t="s">
        <v>7093</v>
      </c>
      <c r="L323" s="95" t="s">
        <v>7101</v>
      </c>
      <c r="M323" s="70"/>
      <c r="N323" s="726">
        <f t="shared" si="5"/>
        <v>319</v>
      </c>
      <c r="O323" s="129"/>
      <c r="P323" s="129"/>
      <c r="Q323" s="129"/>
      <c r="R323" s="129"/>
      <c r="S323" s="129"/>
      <c r="T323" s="129"/>
      <c r="U323" s="129"/>
    </row>
    <row r="324" spans="1:21" ht="45">
      <c r="A324" s="5">
        <v>445</v>
      </c>
      <c r="B324" s="33" t="s">
        <v>3425</v>
      </c>
      <c r="C324" s="31" t="s">
        <v>758</v>
      </c>
      <c r="D324" s="622">
        <v>14965</v>
      </c>
      <c r="E324" s="471" t="s">
        <v>2623</v>
      </c>
      <c r="F324" s="912">
        <v>12613318.41</v>
      </c>
      <c r="G324" s="528" t="s">
        <v>6283</v>
      </c>
      <c r="H324" s="13" t="s">
        <v>3422</v>
      </c>
      <c r="I324" s="167"/>
      <c r="J324" s="114" t="s">
        <v>1980</v>
      </c>
      <c r="K324" s="116" t="s">
        <v>759</v>
      </c>
      <c r="L324" s="94" t="s">
        <v>760</v>
      </c>
      <c r="M324" s="70"/>
      <c r="N324" s="726">
        <f t="shared" si="5"/>
        <v>320</v>
      </c>
      <c r="O324" s="129"/>
      <c r="P324" s="129"/>
      <c r="Q324" s="129"/>
      <c r="R324" s="129"/>
      <c r="S324" s="129"/>
      <c r="T324" s="129"/>
      <c r="U324" s="129"/>
    </row>
    <row r="325" spans="1:21" ht="45">
      <c r="A325" s="5">
        <v>446</v>
      </c>
      <c r="B325" s="7" t="s">
        <v>3430</v>
      </c>
      <c r="C325" s="27" t="s">
        <v>761</v>
      </c>
      <c r="D325" s="620">
        <v>9078</v>
      </c>
      <c r="E325" s="7" t="s">
        <v>3426</v>
      </c>
      <c r="F325" s="912">
        <v>9268184.0999999996</v>
      </c>
      <c r="G325" s="528" t="s">
        <v>6283</v>
      </c>
      <c r="H325" s="13" t="s">
        <v>5457</v>
      </c>
      <c r="I325" s="167"/>
      <c r="J325" s="114" t="s">
        <v>762</v>
      </c>
      <c r="K325" s="115" t="s">
        <v>763</v>
      </c>
      <c r="L325" s="97" t="s">
        <v>764</v>
      </c>
      <c r="M325" s="70"/>
      <c r="N325" s="726">
        <f t="shared" si="5"/>
        <v>321</v>
      </c>
      <c r="O325" s="129"/>
      <c r="P325" s="129"/>
      <c r="Q325" s="129"/>
      <c r="R325" s="129"/>
      <c r="S325" s="129"/>
      <c r="T325" s="129"/>
      <c r="U325" s="129"/>
    </row>
    <row r="326" spans="1:21" ht="30">
      <c r="A326" s="5">
        <v>447</v>
      </c>
      <c r="B326" s="7" t="s">
        <v>3431</v>
      </c>
      <c r="C326" s="27" t="s">
        <v>765</v>
      </c>
      <c r="D326" s="620">
        <v>900</v>
      </c>
      <c r="E326" s="7" t="s">
        <v>766</v>
      </c>
      <c r="F326" s="912">
        <v>455913</v>
      </c>
      <c r="G326" s="528" t="s">
        <v>6283</v>
      </c>
      <c r="H326" s="13" t="s">
        <v>5458</v>
      </c>
      <c r="I326" s="167"/>
      <c r="J326" s="259"/>
      <c r="K326" s="260"/>
      <c r="L326" s="441"/>
      <c r="M326" s="70"/>
      <c r="N326" s="726">
        <f t="shared" si="5"/>
        <v>322</v>
      </c>
      <c r="O326" s="129"/>
      <c r="P326" s="129"/>
      <c r="Q326" s="129"/>
      <c r="R326" s="129"/>
      <c r="S326" s="129"/>
      <c r="T326" s="129"/>
      <c r="U326" s="129"/>
    </row>
    <row r="327" spans="1:21" ht="30">
      <c r="A327" s="5">
        <v>448</v>
      </c>
      <c r="B327" s="7" t="s">
        <v>3432</v>
      </c>
      <c r="C327" s="27" t="s">
        <v>767</v>
      </c>
      <c r="D327" s="620">
        <v>648.97</v>
      </c>
      <c r="E327" s="7" t="s">
        <v>768</v>
      </c>
      <c r="F327" s="912">
        <v>157719.18</v>
      </c>
      <c r="G327" s="528" t="s">
        <v>6283</v>
      </c>
      <c r="H327" s="13" t="s">
        <v>3427</v>
      </c>
      <c r="I327" s="167"/>
      <c r="J327" s="259"/>
      <c r="K327" s="260"/>
      <c r="L327" s="441"/>
      <c r="M327" s="70"/>
      <c r="N327" s="726">
        <f t="shared" si="5"/>
        <v>323</v>
      </c>
      <c r="O327" s="129"/>
      <c r="P327" s="129"/>
      <c r="Q327" s="129"/>
      <c r="R327" s="129"/>
      <c r="S327" s="129"/>
      <c r="T327" s="129"/>
      <c r="U327" s="129"/>
    </row>
    <row r="328" spans="1:21" ht="45">
      <c r="A328" s="5">
        <v>449</v>
      </c>
      <c r="B328" s="7" t="s">
        <v>3433</v>
      </c>
      <c r="C328" s="27" t="s">
        <v>769</v>
      </c>
      <c r="D328" s="964">
        <f>1887-546</f>
        <v>1341</v>
      </c>
      <c r="E328" s="471" t="s">
        <v>10118</v>
      </c>
      <c r="F328" s="912">
        <v>2327238.4500000002</v>
      </c>
      <c r="G328" s="528" t="s">
        <v>6283</v>
      </c>
      <c r="H328" s="13" t="s">
        <v>3428</v>
      </c>
      <c r="I328" s="167"/>
      <c r="J328" s="486" t="s">
        <v>7956</v>
      </c>
      <c r="K328" s="494" t="s">
        <v>7957</v>
      </c>
      <c r="L328" s="95" t="s">
        <v>8061</v>
      </c>
      <c r="M328" s="610" t="s">
        <v>7961</v>
      </c>
      <c r="N328" s="726">
        <f t="shared" si="5"/>
        <v>324</v>
      </c>
      <c r="O328" s="129"/>
      <c r="P328" s="129"/>
      <c r="Q328" s="129"/>
      <c r="R328" s="129"/>
      <c r="S328" s="129"/>
      <c r="T328" s="129"/>
      <c r="U328" s="129"/>
    </row>
    <row r="329" spans="1:21" ht="45">
      <c r="A329" s="5">
        <v>450</v>
      </c>
      <c r="B329" s="7" t="s">
        <v>3437</v>
      </c>
      <c r="C329" s="27" t="s">
        <v>770</v>
      </c>
      <c r="D329" s="620">
        <v>79</v>
      </c>
      <c r="E329" s="7" t="s">
        <v>771</v>
      </c>
      <c r="F329" s="912">
        <v>135357.01999999999</v>
      </c>
      <c r="G329" s="528" t="s">
        <v>6283</v>
      </c>
      <c r="H329" s="13" t="s">
        <v>3429</v>
      </c>
      <c r="I329" s="167"/>
      <c r="J329" s="486" t="s">
        <v>7956</v>
      </c>
      <c r="K329" s="494" t="s">
        <v>7957</v>
      </c>
      <c r="L329" s="95" t="s">
        <v>8062</v>
      </c>
      <c r="M329" s="610" t="s">
        <v>7961</v>
      </c>
      <c r="N329" s="726">
        <f t="shared" si="5"/>
        <v>325</v>
      </c>
      <c r="O329" s="129"/>
      <c r="P329" s="129"/>
      <c r="Q329" s="129"/>
      <c r="R329" s="129"/>
      <c r="S329" s="129"/>
      <c r="T329" s="129"/>
      <c r="U329" s="129"/>
    </row>
    <row r="330" spans="1:21" ht="45">
      <c r="A330" s="5">
        <v>451</v>
      </c>
      <c r="B330" s="7" t="s">
        <v>3436</v>
      </c>
      <c r="C330" s="27" t="s">
        <v>772</v>
      </c>
      <c r="D330" s="620">
        <v>18279</v>
      </c>
      <c r="E330" s="7" t="s">
        <v>2624</v>
      </c>
      <c r="F330" s="912">
        <v>14983270.01</v>
      </c>
      <c r="G330" s="528" t="s">
        <v>6283</v>
      </c>
      <c r="H330" s="13" t="s">
        <v>3434</v>
      </c>
      <c r="I330" s="167"/>
      <c r="J330" s="114" t="s">
        <v>1981</v>
      </c>
      <c r="K330" s="116" t="s">
        <v>773</v>
      </c>
      <c r="L330" s="94" t="s">
        <v>774</v>
      </c>
      <c r="M330" s="70"/>
      <c r="N330" s="726">
        <f t="shared" si="5"/>
        <v>326</v>
      </c>
      <c r="O330" s="129"/>
      <c r="P330" s="129"/>
      <c r="Q330" s="129"/>
      <c r="R330" s="129"/>
      <c r="S330" s="129"/>
      <c r="T330" s="129"/>
      <c r="U330" s="129"/>
    </row>
    <row r="331" spans="1:21" ht="45">
      <c r="A331" s="5">
        <v>453</v>
      </c>
      <c r="B331" s="7" t="s">
        <v>3438</v>
      </c>
      <c r="C331" s="27" t="s">
        <v>775</v>
      </c>
      <c r="D331" s="620">
        <v>21306</v>
      </c>
      <c r="E331" s="7" t="s">
        <v>2627</v>
      </c>
      <c r="F331" s="912">
        <v>17369541.989999998</v>
      </c>
      <c r="G331" s="528" t="s">
        <v>6283</v>
      </c>
      <c r="H331" s="13" t="s">
        <v>3435</v>
      </c>
      <c r="I331" s="167"/>
      <c r="J331" s="491" t="s">
        <v>6082</v>
      </c>
      <c r="K331" s="116" t="s">
        <v>776</v>
      </c>
      <c r="L331" s="97" t="s">
        <v>777</v>
      </c>
      <c r="M331" s="70"/>
      <c r="N331" s="726">
        <f t="shared" si="5"/>
        <v>327</v>
      </c>
      <c r="O331" s="129"/>
      <c r="P331" s="129"/>
      <c r="Q331" s="129"/>
      <c r="R331" s="129"/>
      <c r="S331" s="129"/>
      <c r="T331" s="129"/>
      <c r="U331" s="129"/>
    </row>
    <row r="332" spans="1:21" ht="46.5">
      <c r="A332" s="5">
        <v>455</v>
      </c>
      <c r="B332" s="7" t="s">
        <v>3439</v>
      </c>
      <c r="C332" s="27" t="s">
        <v>778</v>
      </c>
      <c r="D332" s="620">
        <v>5721</v>
      </c>
      <c r="E332" s="7" t="s">
        <v>2625</v>
      </c>
      <c r="F332" s="912">
        <v>4942742.1500000004</v>
      </c>
      <c r="G332" s="528" t="s">
        <v>6283</v>
      </c>
      <c r="H332" s="13" t="s">
        <v>5284</v>
      </c>
      <c r="I332" s="167"/>
      <c r="J332" s="114" t="s">
        <v>779</v>
      </c>
      <c r="K332" s="116" t="s">
        <v>780</v>
      </c>
      <c r="L332" s="94" t="s">
        <v>781</v>
      </c>
      <c r="M332" s="70"/>
      <c r="N332" s="726">
        <f t="shared" si="5"/>
        <v>328</v>
      </c>
      <c r="O332" s="129"/>
      <c r="P332" s="129"/>
      <c r="Q332" s="129"/>
      <c r="R332" s="129"/>
      <c r="S332" s="129"/>
      <c r="T332" s="129"/>
      <c r="U332" s="129"/>
    </row>
    <row r="333" spans="1:21" ht="45">
      <c r="A333" s="5">
        <v>456</v>
      </c>
      <c r="B333" s="7" t="s">
        <v>3443</v>
      </c>
      <c r="C333" s="27" t="s">
        <v>782</v>
      </c>
      <c r="D333" s="620">
        <v>1458</v>
      </c>
      <c r="E333" s="7" t="s">
        <v>783</v>
      </c>
      <c r="F333" s="912">
        <v>1760520.42</v>
      </c>
      <c r="G333" s="528" t="s">
        <v>6283</v>
      </c>
      <c r="H333" s="13" t="s">
        <v>3440</v>
      </c>
      <c r="I333" s="167"/>
      <c r="J333" s="486" t="s">
        <v>8056</v>
      </c>
      <c r="K333" s="492" t="s">
        <v>7957</v>
      </c>
      <c r="L333" s="95" t="s">
        <v>8235</v>
      </c>
      <c r="M333" s="610" t="s">
        <v>7961</v>
      </c>
      <c r="N333" s="726">
        <f t="shared" si="5"/>
        <v>329</v>
      </c>
      <c r="O333" s="129"/>
      <c r="P333" s="129"/>
      <c r="Q333" s="129"/>
      <c r="R333" s="129"/>
      <c r="S333" s="129"/>
      <c r="T333" s="129"/>
      <c r="U333" s="129"/>
    </row>
    <row r="334" spans="1:21" ht="46.5">
      <c r="A334" s="5">
        <v>457</v>
      </c>
      <c r="B334" s="7" t="s">
        <v>3444</v>
      </c>
      <c r="C334" s="3" t="s">
        <v>784</v>
      </c>
      <c r="D334" s="620">
        <v>1932</v>
      </c>
      <c r="E334" s="7" t="s">
        <v>2626</v>
      </c>
      <c r="F334" s="912">
        <v>1733456.98</v>
      </c>
      <c r="G334" s="528" t="s">
        <v>6283</v>
      </c>
      <c r="H334" s="13" t="s">
        <v>3441</v>
      </c>
      <c r="I334" s="167"/>
      <c r="J334" s="114" t="s">
        <v>785</v>
      </c>
      <c r="K334" s="116" t="s">
        <v>786</v>
      </c>
      <c r="L334" s="94" t="s">
        <v>787</v>
      </c>
      <c r="M334" s="70"/>
      <c r="N334" s="726">
        <f t="shared" si="5"/>
        <v>330</v>
      </c>
      <c r="O334" s="129"/>
      <c r="P334" s="129"/>
      <c r="Q334" s="129"/>
      <c r="R334" s="129"/>
      <c r="S334" s="129"/>
      <c r="T334" s="129"/>
      <c r="U334" s="129"/>
    </row>
    <row r="335" spans="1:21" ht="45">
      <c r="A335" s="5">
        <v>458</v>
      </c>
      <c r="B335" s="7" t="s">
        <v>3445</v>
      </c>
      <c r="C335" s="27" t="s">
        <v>788</v>
      </c>
      <c r="D335" s="620">
        <v>26807</v>
      </c>
      <c r="E335" s="7" t="s">
        <v>5342</v>
      </c>
      <c r="F335" s="912">
        <v>21882125.68</v>
      </c>
      <c r="G335" s="528" t="s">
        <v>6283</v>
      </c>
      <c r="H335" s="13" t="s">
        <v>3442</v>
      </c>
      <c r="I335" s="167"/>
      <c r="J335" s="491" t="s">
        <v>6081</v>
      </c>
      <c r="K335" s="116" t="s">
        <v>789</v>
      </c>
      <c r="L335" s="94" t="s">
        <v>790</v>
      </c>
      <c r="M335" s="70"/>
      <c r="N335" s="726">
        <f t="shared" si="5"/>
        <v>331</v>
      </c>
      <c r="O335" s="129"/>
      <c r="P335" s="129"/>
      <c r="Q335" s="129"/>
      <c r="R335" s="129"/>
      <c r="S335" s="129"/>
      <c r="T335" s="129"/>
      <c r="U335" s="129"/>
    </row>
    <row r="336" spans="1:21" ht="45">
      <c r="A336" s="5">
        <v>460</v>
      </c>
      <c r="B336" s="7" t="s">
        <v>3446</v>
      </c>
      <c r="C336" s="27" t="s">
        <v>792</v>
      </c>
      <c r="D336" s="620">
        <v>25424</v>
      </c>
      <c r="E336" s="7" t="s">
        <v>2628</v>
      </c>
      <c r="F336" s="912">
        <v>20599810.5</v>
      </c>
      <c r="G336" s="528" t="s">
        <v>6283</v>
      </c>
      <c r="H336" s="7" t="s">
        <v>5275</v>
      </c>
      <c r="I336" s="167"/>
      <c r="J336" s="114" t="s">
        <v>793</v>
      </c>
      <c r="K336" s="116" t="s">
        <v>794</v>
      </c>
      <c r="L336" s="94" t="s">
        <v>795</v>
      </c>
      <c r="M336" s="70"/>
      <c r="N336" s="726">
        <f t="shared" si="5"/>
        <v>332</v>
      </c>
      <c r="O336" s="129"/>
      <c r="P336" s="129"/>
      <c r="Q336" s="129"/>
      <c r="R336" s="129"/>
      <c r="S336" s="129"/>
      <c r="T336" s="129"/>
      <c r="U336" s="129"/>
    </row>
    <row r="337" spans="1:21" ht="45">
      <c r="A337" s="5">
        <v>462</v>
      </c>
      <c r="B337" s="37" t="s">
        <v>3449</v>
      </c>
      <c r="C337" s="35" t="s">
        <v>796</v>
      </c>
      <c r="D337" s="648">
        <v>10658</v>
      </c>
      <c r="E337" s="37" t="s">
        <v>2629</v>
      </c>
      <c r="F337" s="912">
        <v>9007681.2799999993</v>
      </c>
      <c r="G337" s="528" t="s">
        <v>6283</v>
      </c>
      <c r="H337" s="36" t="s">
        <v>3447</v>
      </c>
      <c r="I337" s="167"/>
      <c r="J337" s="114" t="s">
        <v>797</v>
      </c>
      <c r="K337" s="116" t="s">
        <v>798</v>
      </c>
      <c r="L337" s="94" t="s">
        <v>799</v>
      </c>
      <c r="M337" s="70"/>
      <c r="N337" s="726">
        <f t="shared" si="5"/>
        <v>333</v>
      </c>
      <c r="O337" s="129"/>
      <c r="P337" s="129"/>
      <c r="Q337" s="129"/>
      <c r="R337" s="129"/>
      <c r="S337" s="129"/>
      <c r="T337" s="129"/>
      <c r="U337" s="129"/>
    </row>
    <row r="338" spans="1:21" ht="45">
      <c r="A338" s="5">
        <v>463</v>
      </c>
      <c r="B338" s="37" t="s">
        <v>3450</v>
      </c>
      <c r="C338" s="35" t="s">
        <v>800</v>
      </c>
      <c r="D338" s="622">
        <v>9697</v>
      </c>
      <c r="E338" s="471" t="s">
        <v>2630</v>
      </c>
      <c r="F338" s="912">
        <v>8241577.29</v>
      </c>
      <c r="G338" s="528" t="s">
        <v>6283</v>
      </c>
      <c r="H338" s="36" t="s">
        <v>5276</v>
      </c>
      <c r="I338" s="167"/>
      <c r="J338" s="114" t="s">
        <v>801</v>
      </c>
      <c r="K338" s="116" t="s">
        <v>802</v>
      </c>
      <c r="L338" s="94" t="s">
        <v>803</v>
      </c>
      <c r="M338" s="70"/>
      <c r="N338" s="726">
        <f t="shared" si="5"/>
        <v>334</v>
      </c>
      <c r="O338" s="129"/>
      <c r="P338" s="129"/>
      <c r="Q338" s="129"/>
      <c r="R338" s="129"/>
      <c r="S338" s="129"/>
      <c r="T338" s="129"/>
      <c r="U338" s="129"/>
    </row>
    <row r="339" spans="1:21" ht="45">
      <c r="A339" s="5">
        <v>464</v>
      </c>
      <c r="B339" s="37" t="s">
        <v>3451</v>
      </c>
      <c r="C339" s="35" t="s">
        <v>804</v>
      </c>
      <c r="D339" s="648">
        <v>5876</v>
      </c>
      <c r="E339" s="37" t="s">
        <v>2631</v>
      </c>
      <c r="F339" s="912">
        <v>5070973.67</v>
      </c>
      <c r="G339" s="528" t="s">
        <v>6283</v>
      </c>
      <c r="H339" s="36" t="s">
        <v>5277</v>
      </c>
      <c r="I339" s="167"/>
      <c r="J339" s="491" t="s">
        <v>6080</v>
      </c>
      <c r="K339" s="116" t="s">
        <v>805</v>
      </c>
      <c r="L339" s="94" t="s">
        <v>806</v>
      </c>
      <c r="M339" s="70"/>
      <c r="N339" s="726">
        <f t="shared" si="5"/>
        <v>335</v>
      </c>
      <c r="O339" s="129"/>
      <c r="P339" s="129"/>
      <c r="Q339" s="129"/>
      <c r="R339" s="129"/>
      <c r="S339" s="129"/>
      <c r="T339" s="129"/>
      <c r="U339" s="129"/>
    </row>
    <row r="340" spans="1:21" ht="45">
      <c r="A340" s="5">
        <v>465</v>
      </c>
      <c r="B340" s="37" t="s">
        <v>3452</v>
      </c>
      <c r="C340" s="35" t="s">
        <v>807</v>
      </c>
      <c r="D340" s="648">
        <v>13200</v>
      </c>
      <c r="E340" s="37" t="s">
        <v>2632</v>
      </c>
      <c r="F340" s="912">
        <v>11174793.93</v>
      </c>
      <c r="G340" s="528" t="s">
        <v>6283</v>
      </c>
      <c r="H340" s="36" t="s">
        <v>3448</v>
      </c>
      <c r="I340" s="167"/>
      <c r="J340" s="491" t="s">
        <v>6078</v>
      </c>
      <c r="K340" s="116" t="s">
        <v>808</v>
      </c>
      <c r="L340" s="94" t="s">
        <v>809</v>
      </c>
      <c r="M340" s="70"/>
      <c r="N340" s="726">
        <f t="shared" si="5"/>
        <v>336</v>
      </c>
      <c r="O340" s="129"/>
      <c r="P340" s="129"/>
      <c r="Q340" s="129"/>
      <c r="R340" s="129"/>
      <c r="S340" s="129"/>
      <c r="T340" s="129"/>
      <c r="U340" s="129"/>
    </row>
    <row r="341" spans="1:21" ht="45">
      <c r="A341" s="5">
        <v>466</v>
      </c>
      <c r="B341" s="37" t="s">
        <v>3456</v>
      </c>
      <c r="C341" s="35" t="s">
        <v>810</v>
      </c>
      <c r="D341" s="648">
        <v>8999</v>
      </c>
      <c r="E341" s="37" t="s">
        <v>2633</v>
      </c>
      <c r="F341" s="912">
        <v>7064390.9100000001</v>
      </c>
      <c r="G341" s="528" t="s">
        <v>6283</v>
      </c>
      <c r="H341" s="36" t="s">
        <v>3453</v>
      </c>
      <c r="I341" s="167"/>
      <c r="J341" s="114" t="s">
        <v>811</v>
      </c>
      <c r="K341" s="116" t="s">
        <v>812</v>
      </c>
      <c r="L341" s="94" t="s">
        <v>813</v>
      </c>
      <c r="M341" s="70"/>
      <c r="N341" s="726">
        <f t="shared" si="5"/>
        <v>337</v>
      </c>
      <c r="O341" s="129"/>
      <c r="P341" s="129"/>
      <c r="Q341" s="129"/>
      <c r="R341" s="129"/>
      <c r="S341" s="129"/>
      <c r="T341" s="129"/>
      <c r="U341" s="129"/>
    </row>
    <row r="342" spans="1:21" ht="45">
      <c r="A342" s="5">
        <v>467</v>
      </c>
      <c r="B342" s="37" t="s">
        <v>3457</v>
      </c>
      <c r="C342" s="35" t="s">
        <v>814</v>
      </c>
      <c r="D342" s="648">
        <v>5117</v>
      </c>
      <c r="E342" s="37" t="s">
        <v>2635</v>
      </c>
      <c r="F342" s="912">
        <v>9320461.9900000002</v>
      </c>
      <c r="G342" s="528" t="s">
        <v>6283</v>
      </c>
      <c r="H342" s="709" t="s">
        <v>5885</v>
      </c>
      <c r="I342" s="167"/>
      <c r="J342" s="491" t="s">
        <v>6079</v>
      </c>
      <c r="K342" s="116" t="s">
        <v>815</v>
      </c>
      <c r="L342" s="94" t="s">
        <v>816</v>
      </c>
      <c r="M342" s="70"/>
      <c r="N342" s="726">
        <f t="shared" si="5"/>
        <v>338</v>
      </c>
      <c r="O342" s="129"/>
      <c r="P342" s="129"/>
      <c r="Q342" s="129"/>
      <c r="R342" s="129"/>
      <c r="S342" s="129"/>
      <c r="T342" s="129"/>
      <c r="U342" s="129"/>
    </row>
    <row r="343" spans="1:21" ht="45">
      <c r="A343" s="5">
        <f>A342+1</f>
        <v>468</v>
      </c>
      <c r="B343" s="37" t="s">
        <v>3458</v>
      </c>
      <c r="C343" s="35" t="s">
        <v>817</v>
      </c>
      <c r="D343" s="648">
        <v>11568</v>
      </c>
      <c r="E343" s="37" t="s">
        <v>2634</v>
      </c>
      <c r="F343" s="912">
        <v>8324557</v>
      </c>
      <c r="G343" s="528" t="s">
        <v>6283</v>
      </c>
      <c r="H343" s="36" t="s">
        <v>3454</v>
      </c>
      <c r="I343" s="167"/>
      <c r="J343" s="114" t="s">
        <v>818</v>
      </c>
      <c r="K343" s="116" t="s">
        <v>5288</v>
      </c>
      <c r="L343" s="94" t="s">
        <v>819</v>
      </c>
      <c r="M343" s="70"/>
      <c r="N343" s="726">
        <f t="shared" si="5"/>
        <v>339</v>
      </c>
      <c r="O343" s="129"/>
      <c r="P343" s="129"/>
      <c r="Q343" s="129"/>
      <c r="R343" s="129"/>
      <c r="S343" s="129"/>
      <c r="T343" s="129"/>
      <c r="U343" s="129"/>
    </row>
    <row r="344" spans="1:21" ht="45">
      <c r="A344" s="5">
        <v>470</v>
      </c>
      <c r="B344" s="37" t="s">
        <v>3459</v>
      </c>
      <c r="C344" s="35" t="s">
        <v>820</v>
      </c>
      <c r="D344" s="648">
        <f>863*3/5</f>
        <v>517.79999999999995</v>
      </c>
      <c r="E344" s="37" t="s">
        <v>821</v>
      </c>
      <c r="F344" s="912">
        <f>3102588.56*3/5</f>
        <v>1861553.1359999999</v>
      </c>
      <c r="G344" s="531" t="s">
        <v>6285</v>
      </c>
      <c r="H344" s="709" t="s">
        <v>3455</v>
      </c>
      <c r="I344" s="167"/>
      <c r="J344" s="114" t="s">
        <v>2636</v>
      </c>
      <c r="K344" s="116" t="s">
        <v>822</v>
      </c>
      <c r="L344" s="94" t="s">
        <v>823</v>
      </c>
      <c r="M344" s="70"/>
      <c r="N344" s="726">
        <f t="shared" si="5"/>
        <v>340</v>
      </c>
      <c r="O344" s="129"/>
      <c r="P344" s="129"/>
      <c r="Q344" s="129"/>
      <c r="R344" s="129"/>
      <c r="S344" s="129"/>
      <c r="T344" s="129"/>
      <c r="U344" s="129"/>
    </row>
    <row r="345" spans="1:21" ht="45">
      <c r="A345" s="5">
        <v>471</v>
      </c>
      <c r="B345" s="37" t="s">
        <v>3460</v>
      </c>
      <c r="C345" s="35" t="s">
        <v>824</v>
      </c>
      <c r="D345" s="648">
        <v>20287</v>
      </c>
      <c r="E345" s="37" t="s">
        <v>2637</v>
      </c>
      <c r="F345" s="912">
        <v>16568677.869999999</v>
      </c>
      <c r="G345" s="528" t="s">
        <v>6283</v>
      </c>
      <c r="H345" s="709" t="s">
        <v>3468</v>
      </c>
      <c r="I345" s="167"/>
      <c r="J345" s="491" t="s">
        <v>6075</v>
      </c>
      <c r="K345" s="116" t="s">
        <v>825</v>
      </c>
      <c r="L345" s="94" t="s">
        <v>826</v>
      </c>
      <c r="M345" s="70"/>
      <c r="N345" s="726">
        <f t="shared" si="5"/>
        <v>341</v>
      </c>
      <c r="O345" s="129"/>
      <c r="P345" s="129"/>
      <c r="Q345" s="129"/>
      <c r="R345" s="129"/>
      <c r="S345" s="129"/>
      <c r="T345" s="129"/>
      <c r="U345" s="129"/>
    </row>
    <row r="346" spans="1:21" ht="45">
      <c r="A346" s="5">
        <v>472</v>
      </c>
      <c r="B346" s="37" t="s">
        <v>3461</v>
      </c>
      <c r="C346" s="35" t="s">
        <v>827</v>
      </c>
      <c r="D346" s="618">
        <v>16321</v>
      </c>
      <c r="E346" s="37" t="s">
        <v>2638</v>
      </c>
      <c r="F346" s="912">
        <v>12616815.630000001</v>
      </c>
      <c r="G346" s="528" t="s">
        <v>6283</v>
      </c>
      <c r="H346" s="709" t="s">
        <v>3469</v>
      </c>
      <c r="I346" s="167"/>
      <c r="J346" s="491" t="s">
        <v>6076</v>
      </c>
      <c r="K346" s="116" t="s">
        <v>828</v>
      </c>
      <c r="L346" s="94" t="s">
        <v>829</v>
      </c>
      <c r="M346" s="70"/>
      <c r="N346" s="726">
        <f t="shared" si="5"/>
        <v>342</v>
      </c>
      <c r="O346" s="129"/>
      <c r="P346" s="129"/>
      <c r="Q346" s="129"/>
      <c r="R346" s="129"/>
      <c r="S346" s="129"/>
      <c r="T346" s="129"/>
      <c r="U346" s="129"/>
    </row>
    <row r="347" spans="1:21" ht="45">
      <c r="A347" s="5">
        <v>473</v>
      </c>
      <c r="B347" s="37" t="s">
        <v>3462</v>
      </c>
      <c r="C347" s="5" t="s">
        <v>830</v>
      </c>
      <c r="D347" s="649">
        <v>13634</v>
      </c>
      <c r="E347" s="37" t="s">
        <v>2639</v>
      </c>
      <c r="F347" s="912">
        <v>18151284.57</v>
      </c>
      <c r="G347" s="528" t="s">
        <v>6283</v>
      </c>
      <c r="H347" s="709" t="s">
        <v>3470</v>
      </c>
      <c r="I347" s="167"/>
      <c r="J347" s="114" t="s">
        <v>831</v>
      </c>
      <c r="K347" s="116" t="s">
        <v>832</v>
      </c>
      <c r="L347" s="94" t="s">
        <v>833</v>
      </c>
      <c r="M347" s="70"/>
      <c r="N347" s="726">
        <f t="shared" si="5"/>
        <v>343</v>
      </c>
      <c r="O347" s="129"/>
      <c r="P347" s="129"/>
      <c r="Q347" s="129"/>
      <c r="R347" s="129"/>
      <c r="S347" s="129"/>
      <c r="T347" s="129"/>
      <c r="U347" s="129"/>
    </row>
    <row r="348" spans="1:21" ht="45">
      <c r="A348" s="5">
        <v>474</v>
      </c>
      <c r="B348" s="37" t="s">
        <v>3463</v>
      </c>
      <c r="C348" s="35" t="s">
        <v>834</v>
      </c>
      <c r="D348" s="648">
        <v>10973</v>
      </c>
      <c r="E348" s="37" t="s">
        <v>2640</v>
      </c>
      <c r="F348" s="912">
        <v>9433738.7799999993</v>
      </c>
      <c r="G348" s="528" t="s">
        <v>6283</v>
      </c>
      <c r="H348" s="709" t="s">
        <v>3471</v>
      </c>
      <c r="I348" s="167"/>
      <c r="J348" s="114" t="s">
        <v>835</v>
      </c>
      <c r="K348" s="116" t="s">
        <v>836</v>
      </c>
      <c r="L348" s="94" t="s">
        <v>837</v>
      </c>
      <c r="M348" s="70"/>
      <c r="N348" s="726">
        <f t="shared" si="5"/>
        <v>344</v>
      </c>
      <c r="O348" s="129"/>
      <c r="P348" s="129"/>
      <c r="Q348" s="129"/>
      <c r="R348" s="129"/>
      <c r="S348" s="129"/>
      <c r="T348" s="129"/>
      <c r="U348" s="129"/>
    </row>
    <row r="349" spans="1:21" ht="45">
      <c r="A349" s="5">
        <v>476</v>
      </c>
      <c r="B349" s="37" t="s">
        <v>3472</v>
      </c>
      <c r="C349" s="35" t="s">
        <v>838</v>
      </c>
      <c r="D349" s="622">
        <v>28212</v>
      </c>
      <c r="E349" s="471" t="s">
        <v>2641</v>
      </c>
      <c r="F349" s="912">
        <v>21835218.989999998</v>
      </c>
      <c r="G349" s="528" t="s">
        <v>6283</v>
      </c>
      <c r="H349" s="709" t="s">
        <v>3464</v>
      </c>
      <c r="I349" s="167"/>
      <c r="J349" s="491" t="s">
        <v>6077</v>
      </c>
      <c r="K349" s="116" t="s">
        <v>839</v>
      </c>
      <c r="L349" s="94" t="s">
        <v>840</v>
      </c>
      <c r="M349" s="70"/>
      <c r="N349" s="726">
        <f t="shared" si="5"/>
        <v>345</v>
      </c>
      <c r="O349" s="129"/>
      <c r="P349" s="129"/>
      <c r="Q349" s="129"/>
      <c r="R349" s="129"/>
      <c r="S349" s="129"/>
      <c r="T349" s="129"/>
      <c r="U349" s="129"/>
    </row>
    <row r="350" spans="1:21" ht="45">
      <c r="A350" s="5">
        <v>477</v>
      </c>
      <c r="B350" s="39" t="s">
        <v>3473</v>
      </c>
      <c r="C350" s="250" t="s">
        <v>841</v>
      </c>
      <c r="D350" s="650">
        <v>9666</v>
      </c>
      <c r="E350" s="607" t="s">
        <v>2642</v>
      </c>
      <c r="F350" s="912">
        <v>4635072.22</v>
      </c>
      <c r="G350" s="528" t="s">
        <v>6283</v>
      </c>
      <c r="H350" s="706" t="s">
        <v>3465</v>
      </c>
      <c r="I350" s="167"/>
      <c r="J350" s="491" t="s">
        <v>6074</v>
      </c>
      <c r="K350" s="116" t="s">
        <v>842</v>
      </c>
      <c r="L350" s="94" t="s">
        <v>843</v>
      </c>
      <c r="M350" s="70"/>
      <c r="N350" s="726">
        <f t="shared" si="5"/>
        <v>346</v>
      </c>
      <c r="O350" s="129"/>
      <c r="P350" s="129"/>
      <c r="Q350" s="129"/>
      <c r="R350" s="129"/>
      <c r="S350" s="129"/>
      <c r="T350" s="129"/>
      <c r="U350" s="129"/>
    </row>
    <row r="351" spans="1:21" ht="45">
      <c r="A351" s="5">
        <v>479</v>
      </c>
      <c r="B351" s="37" t="s">
        <v>3474</v>
      </c>
      <c r="C351" s="35" t="s">
        <v>844</v>
      </c>
      <c r="D351" s="618">
        <v>5086</v>
      </c>
      <c r="E351" s="40" t="s">
        <v>2644</v>
      </c>
      <c r="F351" s="912">
        <v>4412329.96</v>
      </c>
      <c r="G351" s="528" t="s">
        <v>6283</v>
      </c>
      <c r="H351" s="709" t="s">
        <v>3466</v>
      </c>
      <c r="I351" s="167"/>
      <c r="J351" s="491" t="s">
        <v>6073</v>
      </c>
      <c r="K351" s="116" t="s">
        <v>845</v>
      </c>
      <c r="L351" s="94" t="s">
        <v>846</v>
      </c>
      <c r="M351" s="70"/>
      <c r="N351" s="726">
        <f>N350+1</f>
        <v>347</v>
      </c>
      <c r="O351" s="129"/>
      <c r="P351" s="129"/>
      <c r="Q351" s="129"/>
      <c r="R351" s="129"/>
      <c r="S351" s="129"/>
      <c r="T351" s="129"/>
      <c r="U351" s="129"/>
    </row>
    <row r="352" spans="1:21" ht="45">
      <c r="A352" s="5">
        <v>480</v>
      </c>
      <c r="B352" s="37" t="s">
        <v>3475</v>
      </c>
      <c r="C352" s="35" t="s">
        <v>847</v>
      </c>
      <c r="D352" s="618">
        <v>12666</v>
      </c>
      <c r="E352" s="37" t="s">
        <v>2643</v>
      </c>
      <c r="F352" s="912">
        <v>10934776.779999999</v>
      </c>
      <c r="G352" s="528" t="s">
        <v>6283</v>
      </c>
      <c r="H352" s="709" t="s">
        <v>3467</v>
      </c>
      <c r="I352" s="167"/>
      <c r="J352" s="491" t="s">
        <v>6072</v>
      </c>
      <c r="K352" s="116" t="s">
        <v>848</v>
      </c>
      <c r="L352" s="94" t="s">
        <v>849</v>
      </c>
      <c r="M352" s="70"/>
      <c r="N352" s="726">
        <f t="shared" si="5"/>
        <v>348</v>
      </c>
      <c r="O352" s="129"/>
      <c r="P352" s="129"/>
      <c r="Q352" s="129"/>
      <c r="R352" s="129"/>
      <c r="S352" s="129"/>
      <c r="T352" s="129"/>
      <c r="U352" s="129"/>
    </row>
    <row r="353" spans="1:21" ht="45">
      <c r="A353" s="5">
        <v>481</v>
      </c>
      <c r="B353" s="37" t="s">
        <v>3477</v>
      </c>
      <c r="C353" s="5" t="s">
        <v>850</v>
      </c>
      <c r="D353" s="618">
        <v>1412</v>
      </c>
      <c r="E353" s="249" t="s">
        <v>851</v>
      </c>
      <c r="F353" s="912">
        <v>3087775.72</v>
      </c>
      <c r="G353" s="528" t="s">
        <v>6283</v>
      </c>
      <c r="H353" s="41" t="s">
        <v>3476</v>
      </c>
      <c r="I353" s="167"/>
      <c r="J353" s="486" t="s">
        <v>8056</v>
      </c>
      <c r="K353" s="494" t="s">
        <v>7957</v>
      </c>
      <c r="L353" s="95" t="s">
        <v>8264</v>
      </c>
      <c r="M353" s="610" t="s">
        <v>7961</v>
      </c>
      <c r="N353" s="726">
        <f t="shared" si="5"/>
        <v>349</v>
      </c>
      <c r="O353" s="129"/>
      <c r="P353" s="129"/>
      <c r="Q353" s="129"/>
      <c r="R353" s="129"/>
      <c r="S353" s="129"/>
      <c r="T353" s="129"/>
      <c r="U353" s="129"/>
    </row>
    <row r="354" spans="1:21" ht="45">
      <c r="A354" s="5">
        <v>485</v>
      </c>
      <c r="B354" s="37" t="s">
        <v>3478</v>
      </c>
      <c r="C354" s="43" t="s">
        <v>852</v>
      </c>
      <c r="D354" s="630">
        <v>5597</v>
      </c>
      <c r="E354" s="37" t="s">
        <v>2645</v>
      </c>
      <c r="F354" s="912">
        <v>4838991.2</v>
      </c>
      <c r="G354" s="528" t="s">
        <v>6283</v>
      </c>
      <c r="H354" s="7" t="s">
        <v>5273</v>
      </c>
      <c r="I354" s="167"/>
      <c r="J354" s="114" t="s">
        <v>2646</v>
      </c>
      <c r="K354" s="116" t="s">
        <v>853</v>
      </c>
      <c r="L354" s="94" t="s">
        <v>854</v>
      </c>
      <c r="M354" s="70"/>
      <c r="N354" s="726">
        <f t="shared" si="5"/>
        <v>350</v>
      </c>
      <c r="O354" s="129"/>
      <c r="P354" s="129"/>
      <c r="Q354" s="129"/>
      <c r="R354" s="129"/>
      <c r="S354" s="129"/>
      <c r="T354" s="129"/>
      <c r="U354" s="129"/>
    </row>
    <row r="355" spans="1:21" ht="45">
      <c r="A355" s="5">
        <v>486</v>
      </c>
      <c r="B355" s="37" t="s">
        <v>4041</v>
      </c>
      <c r="C355" s="35" t="s">
        <v>855</v>
      </c>
      <c r="D355" s="630">
        <v>2428</v>
      </c>
      <c r="E355" s="37" t="s">
        <v>2647</v>
      </c>
      <c r="F355" s="912">
        <v>661047.28</v>
      </c>
      <c r="G355" s="528" t="s">
        <v>6283</v>
      </c>
      <c r="H355" s="7" t="s">
        <v>5274</v>
      </c>
      <c r="I355" s="167"/>
      <c r="J355" s="491" t="s">
        <v>6070</v>
      </c>
      <c r="K355" s="116" t="s">
        <v>856</v>
      </c>
      <c r="L355" s="97" t="s">
        <v>857</v>
      </c>
      <c r="M355" s="70"/>
      <c r="N355" s="726">
        <f t="shared" si="5"/>
        <v>351</v>
      </c>
      <c r="O355" s="129"/>
      <c r="P355" s="129"/>
      <c r="Q355" s="129"/>
      <c r="R355" s="129"/>
      <c r="S355" s="129"/>
      <c r="T355" s="129"/>
      <c r="U355" s="129"/>
    </row>
    <row r="356" spans="1:21" ht="45">
      <c r="A356" s="5">
        <v>487</v>
      </c>
      <c r="B356" s="37" t="s">
        <v>3483</v>
      </c>
      <c r="C356" s="35" t="s">
        <v>858</v>
      </c>
      <c r="D356" s="651">
        <v>14807</v>
      </c>
      <c r="E356" s="37" t="s">
        <v>2648</v>
      </c>
      <c r="F356" s="912">
        <v>12485086.890000001</v>
      </c>
      <c r="G356" s="528" t="s">
        <v>6283</v>
      </c>
      <c r="H356" s="709" t="s">
        <v>3479</v>
      </c>
      <c r="I356" s="167"/>
      <c r="J356" s="491" t="s">
        <v>6071</v>
      </c>
      <c r="K356" s="116" t="s">
        <v>860</v>
      </c>
      <c r="L356" s="94" t="s">
        <v>861</v>
      </c>
      <c r="M356" s="70"/>
      <c r="N356" s="726">
        <f t="shared" si="5"/>
        <v>352</v>
      </c>
      <c r="O356" s="129"/>
      <c r="P356" s="129"/>
      <c r="Q356" s="129"/>
      <c r="R356" s="129"/>
      <c r="S356" s="129"/>
      <c r="T356" s="129"/>
      <c r="U356" s="129"/>
    </row>
    <row r="357" spans="1:21" ht="45">
      <c r="A357" s="5">
        <v>488</v>
      </c>
      <c r="B357" s="37" t="s">
        <v>3484</v>
      </c>
      <c r="C357" s="35" t="s">
        <v>862</v>
      </c>
      <c r="D357" s="651">
        <v>11428</v>
      </c>
      <c r="E357" s="37" t="s">
        <v>2649</v>
      </c>
      <c r="F357" s="912">
        <v>9634849.9700000007</v>
      </c>
      <c r="G357" s="528" t="s">
        <v>6283</v>
      </c>
      <c r="H357" s="709" t="s">
        <v>3480</v>
      </c>
      <c r="I357" s="167"/>
      <c r="J357" s="114" t="s">
        <v>859</v>
      </c>
      <c r="K357" s="116" t="s">
        <v>860</v>
      </c>
      <c r="L357" s="94" t="s">
        <v>863</v>
      </c>
      <c r="M357" s="70"/>
      <c r="N357" s="726">
        <f t="shared" si="5"/>
        <v>353</v>
      </c>
      <c r="O357" s="129"/>
      <c r="P357" s="129"/>
      <c r="Q357" s="129"/>
      <c r="R357" s="129"/>
      <c r="S357" s="129"/>
      <c r="T357" s="129"/>
      <c r="U357" s="129"/>
    </row>
    <row r="358" spans="1:21" ht="30">
      <c r="A358" s="5">
        <v>489</v>
      </c>
      <c r="B358" s="37" t="s">
        <v>3485</v>
      </c>
      <c r="C358" s="35" t="s">
        <v>864</v>
      </c>
      <c r="D358" s="651">
        <v>3697</v>
      </c>
      <c r="E358" s="37" t="s">
        <v>865</v>
      </c>
      <c r="F358" s="912">
        <v>2315578.98</v>
      </c>
      <c r="G358" s="528" t="s">
        <v>6283</v>
      </c>
      <c r="H358" s="709" t="s">
        <v>3481</v>
      </c>
      <c r="I358" s="167"/>
      <c r="J358" s="259"/>
      <c r="K358" s="260"/>
      <c r="L358" s="441"/>
      <c r="M358" s="70"/>
      <c r="N358" s="726">
        <f t="shared" si="5"/>
        <v>354</v>
      </c>
      <c r="O358" s="129"/>
      <c r="P358" s="129"/>
      <c r="Q358" s="129"/>
      <c r="R358" s="129"/>
      <c r="S358" s="129"/>
      <c r="T358" s="129"/>
      <c r="U358" s="129"/>
    </row>
    <row r="359" spans="1:21" ht="45">
      <c r="A359" s="5">
        <v>490</v>
      </c>
      <c r="B359" s="37" t="s">
        <v>3486</v>
      </c>
      <c r="C359" s="35" t="s">
        <v>866</v>
      </c>
      <c r="D359" s="626">
        <v>21385</v>
      </c>
      <c r="E359" s="471" t="s">
        <v>2650</v>
      </c>
      <c r="F359" s="912">
        <v>16559952.33</v>
      </c>
      <c r="G359" s="528" t="s">
        <v>6283</v>
      </c>
      <c r="H359" s="709" t="s">
        <v>3482</v>
      </c>
      <c r="I359" s="167"/>
      <c r="J359" s="490" t="s">
        <v>6069</v>
      </c>
      <c r="K359" s="94" t="s">
        <v>867</v>
      </c>
      <c r="L359" s="94" t="s">
        <v>868</v>
      </c>
      <c r="M359" s="70"/>
      <c r="N359" s="726">
        <f t="shared" si="5"/>
        <v>355</v>
      </c>
      <c r="O359" s="129"/>
      <c r="P359" s="129"/>
      <c r="Q359" s="129"/>
      <c r="R359" s="129"/>
      <c r="S359" s="129"/>
      <c r="T359" s="129"/>
      <c r="U359" s="129"/>
    </row>
    <row r="360" spans="1:21" ht="45">
      <c r="A360" s="5">
        <v>491</v>
      </c>
      <c r="B360" s="37" t="s">
        <v>3491</v>
      </c>
      <c r="C360" s="35" t="s">
        <v>869</v>
      </c>
      <c r="D360" s="648">
        <v>9075</v>
      </c>
      <c r="E360" s="37" t="s">
        <v>2651</v>
      </c>
      <c r="F360" s="912">
        <v>7713708.6699999999</v>
      </c>
      <c r="G360" s="528" t="s">
        <v>6283</v>
      </c>
      <c r="H360" s="709" t="s">
        <v>3487</v>
      </c>
      <c r="I360" s="167"/>
      <c r="J360" s="114" t="s">
        <v>870</v>
      </c>
      <c r="K360" s="116" t="s">
        <v>871</v>
      </c>
      <c r="L360" s="94" t="s">
        <v>872</v>
      </c>
      <c r="M360" s="70"/>
      <c r="N360" s="726">
        <f t="shared" si="5"/>
        <v>356</v>
      </c>
      <c r="O360" s="129"/>
      <c r="P360" s="129"/>
      <c r="Q360" s="129"/>
      <c r="R360" s="129"/>
      <c r="S360" s="129"/>
      <c r="T360" s="129"/>
      <c r="U360" s="129"/>
    </row>
    <row r="361" spans="1:21" ht="45">
      <c r="A361" s="5">
        <v>492</v>
      </c>
      <c r="B361" s="37" t="s">
        <v>3492</v>
      </c>
      <c r="C361" s="35" t="s">
        <v>873</v>
      </c>
      <c r="D361" s="622">
        <v>16037</v>
      </c>
      <c r="E361" s="471" t="s">
        <v>2652</v>
      </c>
      <c r="F361" s="912">
        <v>13484126.99</v>
      </c>
      <c r="G361" s="528" t="s">
        <v>6283</v>
      </c>
      <c r="H361" s="709" t="s">
        <v>3488</v>
      </c>
      <c r="I361" s="167"/>
      <c r="J361" s="114" t="s">
        <v>874</v>
      </c>
      <c r="K361" s="116" t="s">
        <v>875</v>
      </c>
      <c r="L361" s="94" t="s">
        <v>876</v>
      </c>
      <c r="M361" s="70"/>
      <c r="N361" s="726">
        <f t="shared" si="5"/>
        <v>357</v>
      </c>
      <c r="O361" s="129"/>
      <c r="P361" s="129"/>
      <c r="Q361" s="129"/>
      <c r="R361" s="129"/>
      <c r="S361" s="129"/>
      <c r="T361" s="129"/>
      <c r="U361" s="129"/>
    </row>
    <row r="362" spans="1:21" ht="45">
      <c r="A362" s="5">
        <v>493</v>
      </c>
      <c r="B362" s="37" t="s">
        <v>3493</v>
      </c>
      <c r="C362" s="35" t="s">
        <v>877</v>
      </c>
      <c r="D362" s="622">
        <v>1407</v>
      </c>
      <c r="E362" s="471" t="s">
        <v>878</v>
      </c>
      <c r="F362" s="912">
        <v>2259937.4700000002</v>
      </c>
      <c r="G362" s="528" t="s">
        <v>6283</v>
      </c>
      <c r="H362" s="709" t="s">
        <v>3489</v>
      </c>
      <c r="I362" s="167"/>
      <c r="J362" s="384"/>
      <c r="K362" s="385"/>
      <c r="L362" s="245"/>
      <c r="M362" s="70"/>
      <c r="N362" s="726">
        <f t="shared" si="5"/>
        <v>358</v>
      </c>
      <c r="O362" s="129"/>
      <c r="P362" s="129"/>
      <c r="Q362" s="129"/>
      <c r="R362" s="129"/>
      <c r="S362" s="129"/>
      <c r="T362" s="129"/>
      <c r="U362" s="129"/>
    </row>
    <row r="363" spans="1:21" ht="47.25">
      <c r="A363" s="5">
        <v>494</v>
      </c>
      <c r="B363" s="44" t="s">
        <v>3494</v>
      </c>
      <c r="C363" s="35" t="s">
        <v>879</v>
      </c>
      <c r="D363" s="622">
        <v>4134</v>
      </c>
      <c r="E363" s="185" t="s">
        <v>2653</v>
      </c>
      <c r="F363" s="912">
        <v>3489462.46</v>
      </c>
      <c r="G363" s="528" t="s">
        <v>6283</v>
      </c>
      <c r="H363" s="13" t="s">
        <v>5301</v>
      </c>
      <c r="I363" s="167"/>
      <c r="J363" s="491" t="s">
        <v>6066</v>
      </c>
      <c r="K363" s="116" t="s">
        <v>880</v>
      </c>
      <c r="L363" s="97" t="s">
        <v>881</v>
      </c>
      <c r="M363" s="70"/>
      <c r="N363" s="726">
        <f t="shared" si="5"/>
        <v>359</v>
      </c>
      <c r="O363" s="129"/>
      <c r="P363" s="129"/>
      <c r="Q363" s="129"/>
      <c r="R363" s="129"/>
      <c r="S363" s="129"/>
      <c r="T363" s="129"/>
      <c r="U363" s="129"/>
    </row>
    <row r="364" spans="1:21" ht="45">
      <c r="A364" s="5">
        <v>495</v>
      </c>
      <c r="B364" s="44" t="s">
        <v>3495</v>
      </c>
      <c r="C364" s="35" t="s">
        <v>882</v>
      </c>
      <c r="D364" s="620">
        <v>23604</v>
      </c>
      <c r="E364" s="37" t="s">
        <v>2654</v>
      </c>
      <c r="F364" s="912">
        <v>19176440.649999999</v>
      </c>
      <c r="G364" s="528" t="s">
        <v>6283</v>
      </c>
      <c r="H364" s="13" t="s">
        <v>3490</v>
      </c>
      <c r="I364" s="167"/>
      <c r="J364" s="114" t="s">
        <v>883</v>
      </c>
      <c r="K364" s="116" t="s">
        <v>884</v>
      </c>
      <c r="L364" s="94" t="s">
        <v>885</v>
      </c>
      <c r="M364" s="70"/>
      <c r="N364" s="726">
        <f t="shared" si="5"/>
        <v>360</v>
      </c>
      <c r="O364" s="129"/>
      <c r="P364" s="129"/>
      <c r="Q364" s="129"/>
      <c r="R364" s="129"/>
      <c r="S364" s="129"/>
      <c r="T364" s="129"/>
      <c r="U364" s="129"/>
    </row>
    <row r="365" spans="1:21" ht="49.5" customHeight="1">
      <c r="A365" s="5">
        <v>496</v>
      </c>
      <c r="B365" s="44" t="s">
        <v>3498</v>
      </c>
      <c r="C365" s="35" t="s">
        <v>886</v>
      </c>
      <c r="D365" s="620">
        <f>5955-55</f>
        <v>5900</v>
      </c>
      <c r="E365" s="37" t="s">
        <v>2655</v>
      </c>
      <c r="F365" s="912">
        <v>7460686</v>
      </c>
      <c r="G365" s="528" t="s">
        <v>6283</v>
      </c>
      <c r="H365" s="13" t="s">
        <v>3496</v>
      </c>
      <c r="I365" s="167"/>
      <c r="J365" s="114" t="s">
        <v>2656</v>
      </c>
      <c r="K365" s="116" t="s">
        <v>887</v>
      </c>
      <c r="L365" s="94" t="s">
        <v>888</v>
      </c>
      <c r="M365" s="70"/>
      <c r="N365" s="726">
        <f t="shared" si="5"/>
        <v>361</v>
      </c>
      <c r="O365" s="129"/>
      <c r="P365" s="129"/>
      <c r="Q365" s="129"/>
      <c r="R365" s="129"/>
      <c r="S365" s="129"/>
      <c r="T365" s="129"/>
      <c r="U365" s="129"/>
    </row>
    <row r="366" spans="1:21" ht="45">
      <c r="A366" s="5">
        <v>497</v>
      </c>
      <c r="B366" s="44" t="s">
        <v>3499</v>
      </c>
      <c r="C366" s="35" t="s">
        <v>889</v>
      </c>
      <c r="D366" s="620">
        <v>16606</v>
      </c>
      <c r="E366" s="37" t="s">
        <v>5257</v>
      </c>
      <c r="F366" s="912">
        <v>14196921.85</v>
      </c>
      <c r="G366" s="528" t="s">
        <v>6283</v>
      </c>
      <c r="H366" s="13" t="s">
        <v>3497</v>
      </c>
      <c r="I366" s="167"/>
      <c r="J366" s="491" t="s">
        <v>6067</v>
      </c>
      <c r="K366" s="492" t="s">
        <v>6068</v>
      </c>
      <c r="L366" s="94" t="s">
        <v>891</v>
      </c>
      <c r="M366" s="70"/>
      <c r="N366" s="726">
        <f t="shared" si="5"/>
        <v>362</v>
      </c>
      <c r="O366" s="129"/>
      <c r="P366" s="129"/>
      <c r="Q366" s="129"/>
      <c r="R366" s="129"/>
      <c r="S366" s="129"/>
      <c r="T366" s="129"/>
      <c r="U366" s="129"/>
    </row>
    <row r="367" spans="1:21" ht="45">
      <c r="A367" s="5">
        <v>501</v>
      </c>
      <c r="B367" s="44" t="s">
        <v>3502</v>
      </c>
      <c r="C367" s="5" t="s">
        <v>892</v>
      </c>
      <c r="D367" s="625">
        <v>18743</v>
      </c>
      <c r="E367" s="37" t="s">
        <v>2657</v>
      </c>
      <c r="F367" s="912">
        <v>15350478.449999999</v>
      </c>
      <c r="G367" s="528" t="s">
        <v>6283</v>
      </c>
      <c r="H367" s="7" t="s">
        <v>3500</v>
      </c>
      <c r="I367" s="258"/>
      <c r="J367" s="114" t="s">
        <v>893</v>
      </c>
      <c r="K367" s="116" t="s">
        <v>894</v>
      </c>
      <c r="L367" s="94" t="s">
        <v>895</v>
      </c>
      <c r="M367" s="70"/>
      <c r="N367" s="726">
        <f t="shared" si="5"/>
        <v>363</v>
      </c>
      <c r="O367" s="129"/>
      <c r="P367" s="129"/>
      <c r="Q367" s="129"/>
      <c r="R367" s="129"/>
      <c r="S367" s="129"/>
      <c r="T367" s="129"/>
      <c r="U367" s="129"/>
    </row>
    <row r="368" spans="1:21" ht="45">
      <c r="A368" s="5">
        <v>503</v>
      </c>
      <c r="B368" s="291" t="s">
        <v>3503</v>
      </c>
      <c r="C368" s="1" t="s">
        <v>3504</v>
      </c>
      <c r="D368" s="625">
        <v>414</v>
      </c>
      <c r="E368" s="255" t="s">
        <v>896</v>
      </c>
      <c r="F368" s="912">
        <v>759420.9</v>
      </c>
      <c r="G368" s="528" t="s">
        <v>6283</v>
      </c>
      <c r="H368" s="7" t="s">
        <v>3501</v>
      </c>
      <c r="I368" s="258"/>
      <c r="J368" s="491" t="s">
        <v>6065</v>
      </c>
      <c r="K368" s="116" t="s">
        <v>2371</v>
      </c>
      <c r="L368" s="95" t="s">
        <v>2370</v>
      </c>
      <c r="M368" s="70"/>
      <c r="N368" s="726">
        <f t="shared" si="5"/>
        <v>364</v>
      </c>
      <c r="O368" s="129"/>
      <c r="P368" s="129"/>
      <c r="Q368" s="129"/>
      <c r="R368" s="129"/>
      <c r="S368" s="129"/>
      <c r="T368" s="129"/>
      <c r="U368" s="129"/>
    </row>
    <row r="369" spans="1:21" ht="45">
      <c r="A369" s="5">
        <v>504</v>
      </c>
      <c r="B369" s="44" t="s">
        <v>3505</v>
      </c>
      <c r="C369" s="254" t="s">
        <v>2658</v>
      </c>
      <c r="D369" s="625">
        <v>1544</v>
      </c>
      <c r="E369" s="255" t="s">
        <v>897</v>
      </c>
      <c r="F369" s="912">
        <v>2397337.92</v>
      </c>
      <c r="G369" s="528" t="s">
        <v>6283</v>
      </c>
      <c r="H369" s="7" t="s">
        <v>5459</v>
      </c>
      <c r="I369" s="258"/>
      <c r="J369" s="114" t="s">
        <v>1982</v>
      </c>
      <c r="K369" s="116" t="s">
        <v>898</v>
      </c>
      <c r="L369" s="94" t="s">
        <v>899</v>
      </c>
      <c r="M369" s="70"/>
      <c r="N369" s="726">
        <f t="shared" si="5"/>
        <v>365</v>
      </c>
      <c r="O369" s="129"/>
      <c r="P369" s="129"/>
      <c r="Q369" s="129"/>
      <c r="R369" s="129"/>
      <c r="S369" s="129"/>
      <c r="T369" s="129"/>
      <c r="U369" s="129"/>
    </row>
    <row r="370" spans="1:21" ht="45">
      <c r="A370" s="5">
        <v>505</v>
      </c>
      <c r="B370" s="46" t="s">
        <v>3506</v>
      </c>
      <c r="C370" s="257" t="s">
        <v>900</v>
      </c>
      <c r="D370" s="652">
        <v>2282</v>
      </c>
      <c r="E370" s="39" t="s">
        <v>2659</v>
      </c>
      <c r="F370" s="912">
        <v>1832544.97</v>
      </c>
      <c r="G370" s="528" t="s">
        <v>6283</v>
      </c>
      <c r="H370" s="24" t="s">
        <v>5460</v>
      </c>
      <c r="I370" s="167"/>
      <c r="J370" s="114" t="s">
        <v>901</v>
      </c>
      <c r="K370" s="116" t="s">
        <v>902</v>
      </c>
      <c r="L370" s="94" t="s">
        <v>903</v>
      </c>
      <c r="M370" s="70"/>
      <c r="N370" s="726">
        <f t="shared" si="5"/>
        <v>366</v>
      </c>
      <c r="O370" s="129"/>
      <c r="P370" s="129"/>
      <c r="Q370" s="129"/>
      <c r="R370" s="129"/>
      <c r="S370" s="129"/>
      <c r="T370" s="129"/>
      <c r="U370" s="129"/>
    </row>
    <row r="371" spans="1:21" ht="45">
      <c r="A371" s="5">
        <v>506</v>
      </c>
      <c r="B371" s="44" t="s">
        <v>3511</v>
      </c>
      <c r="C371" s="254" t="s">
        <v>904</v>
      </c>
      <c r="D371" s="625">
        <v>1914</v>
      </c>
      <c r="E371" s="37" t="s">
        <v>905</v>
      </c>
      <c r="F371" s="957">
        <v>5926988.0999999996</v>
      </c>
      <c r="G371" s="528" t="s">
        <v>6283</v>
      </c>
      <c r="H371" s="435" t="s">
        <v>3507</v>
      </c>
      <c r="I371" s="167"/>
      <c r="J371" s="114" t="s">
        <v>2462</v>
      </c>
      <c r="K371" s="116" t="s">
        <v>2460</v>
      </c>
      <c r="L371" s="95" t="s">
        <v>2461</v>
      </c>
      <c r="M371" s="70"/>
      <c r="N371" s="726">
        <f t="shared" si="5"/>
        <v>367</v>
      </c>
      <c r="O371" s="129"/>
      <c r="P371" s="129"/>
      <c r="Q371" s="129"/>
      <c r="R371" s="129"/>
      <c r="S371" s="129"/>
      <c r="T371" s="129"/>
      <c r="U371" s="129"/>
    </row>
    <row r="372" spans="1:21" ht="45">
      <c r="A372" s="253">
        <v>507</v>
      </c>
      <c r="B372" s="44" t="s">
        <v>3512</v>
      </c>
      <c r="C372" s="5" t="s">
        <v>906</v>
      </c>
      <c r="D372" s="627">
        <v>23776</v>
      </c>
      <c r="E372" s="37" t="s">
        <v>5258</v>
      </c>
      <c r="F372" s="912">
        <v>19310500.879999999</v>
      </c>
      <c r="G372" s="528" t="s">
        <v>6283</v>
      </c>
      <c r="H372" s="435" t="s">
        <v>3508</v>
      </c>
      <c r="I372" s="167"/>
      <c r="J372" s="491" t="s">
        <v>6063</v>
      </c>
      <c r="K372" s="116" t="s">
        <v>907</v>
      </c>
      <c r="L372" s="94" t="s">
        <v>908</v>
      </c>
      <c r="M372" s="70"/>
      <c r="N372" s="726">
        <f t="shared" si="5"/>
        <v>368</v>
      </c>
      <c r="O372" s="129"/>
      <c r="P372" s="129"/>
      <c r="Q372" s="129"/>
      <c r="R372" s="129"/>
      <c r="S372" s="129"/>
      <c r="T372" s="129"/>
      <c r="U372" s="129"/>
    </row>
    <row r="373" spans="1:21" ht="45">
      <c r="A373" s="253">
        <v>508</v>
      </c>
      <c r="B373" s="44" t="s">
        <v>3513</v>
      </c>
      <c r="C373" s="5" t="s">
        <v>909</v>
      </c>
      <c r="D373" s="630">
        <v>8560</v>
      </c>
      <c r="E373" s="37" t="s">
        <v>2661</v>
      </c>
      <c r="F373" s="912">
        <v>7290544.6699999999</v>
      </c>
      <c r="G373" s="528" t="s">
        <v>6283</v>
      </c>
      <c r="H373" s="435" t="s">
        <v>3509</v>
      </c>
      <c r="I373" s="167"/>
      <c r="J373" s="114" t="s">
        <v>534</v>
      </c>
      <c r="K373" s="116" t="s">
        <v>910</v>
      </c>
      <c r="L373" s="94" t="s">
        <v>911</v>
      </c>
      <c r="M373" s="70"/>
      <c r="N373" s="726">
        <f t="shared" si="5"/>
        <v>369</v>
      </c>
      <c r="O373" s="129"/>
      <c r="P373" s="129"/>
      <c r="Q373" s="129"/>
      <c r="R373" s="129"/>
      <c r="S373" s="129"/>
      <c r="T373" s="129"/>
      <c r="U373" s="129"/>
    </row>
    <row r="374" spans="1:21" ht="45">
      <c r="A374" s="47">
        <v>509</v>
      </c>
      <c r="B374" s="44" t="s">
        <v>3514</v>
      </c>
      <c r="C374" s="557" t="s">
        <v>912</v>
      </c>
      <c r="D374" s="626">
        <f>14343-461</f>
        <v>13882</v>
      </c>
      <c r="E374" s="471" t="s">
        <v>2660</v>
      </c>
      <c r="F374" s="912">
        <v>17929836.100000001</v>
      </c>
      <c r="G374" s="528" t="s">
        <v>6283</v>
      </c>
      <c r="H374" s="50" t="s">
        <v>5461</v>
      </c>
      <c r="I374" s="167"/>
      <c r="J374" s="114" t="s">
        <v>2360</v>
      </c>
      <c r="K374" s="116" t="s">
        <v>914</v>
      </c>
      <c r="L374" s="94" t="s">
        <v>915</v>
      </c>
      <c r="M374" s="70"/>
      <c r="N374" s="726">
        <f t="shared" si="5"/>
        <v>370</v>
      </c>
      <c r="O374" s="129"/>
      <c r="P374" s="129"/>
      <c r="Q374" s="129"/>
      <c r="R374" s="129"/>
      <c r="S374" s="129"/>
      <c r="T374" s="129"/>
      <c r="U374" s="129"/>
    </row>
    <row r="375" spans="1:21" ht="45">
      <c r="A375" s="47">
        <v>510</v>
      </c>
      <c r="B375" s="44" t="s">
        <v>3515</v>
      </c>
      <c r="C375" s="254" t="s">
        <v>916</v>
      </c>
      <c r="D375" s="623">
        <v>17040</v>
      </c>
      <c r="E375" s="37" t="s">
        <v>2662</v>
      </c>
      <c r="F375" s="912">
        <v>5354138.4000000004</v>
      </c>
      <c r="G375" s="528" t="s">
        <v>6283</v>
      </c>
      <c r="H375" s="50" t="s">
        <v>3510</v>
      </c>
      <c r="I375" s="64"/>
      <c r="J375" s="491" t="s">
        <v>6064</v>
      </c>
      <c r="K375" s="116" t="s">
        <v>917</v>
      </c>
      <c r="L375" s="94" t="s">
        <v>918</v>
      </c>
      <c r="M375" s="70"/>
      <c r="N375" s="726">
        <f t="shared" si="5"/>
        <v>371</v>
      </c>
      <c r="O375" s="129"/>
      <c r="P375" s="129"/>
      <c r="Q375" s="129"/>
      <c r="R375" s="129"/>
      <c r="S375" s="129"/>
      <c r="T375" s="129"/>
      <c r="U375" s="129"/>
    </row>
    <row r="376" spans="1:21" ht="47.25">
      <c r="A376" s="47">
        <v>511</v>
      </c>
      <c r="B376" s="44" t="s">
        <v>3521</v>
      </c>
      <c r="C376" s="254" t="s">
        <v>919</v>
      </c>
      <c r="D376" s="623">
        <v>748</v>
      </c>
      <c r="E376" s="37" t="s">
        <v>2664</v>
      </c>
      <c r="F376" s="912">
        <v>5290057.96</v>
      </c>
      <c r="G376" s="528" t="s">
        <v>6283</v>
      </c>
      <c r="H376" s="50" t="s">
        <v>3516</v>
      </c>
      <c r="I376" s="64"/>
      <c r="J376" s="118" t="s">
        <v>247</v>
      </c>
      <c r="K376" s="121" t="s">
        <v>920</v>
      </c>
      <c r="L376" s="100" t="s">
        <v>921</v>
      </c>
      <c r="M376" s="610" t="s">
        <v>8349</v>
      </c>
      <c r="N376" s="726">
        <f t="shared" si="5"/>
        <v>372</v>
      </c>
      <c r="O376" s="129"/>
      <c r="P376" s="129"/>
      <c r="Q376" s="129"/>
      <c r="R376" s="129"/>
      <c r="S376" s="129"/>
      <c r="T376" s="129"/>
      <c r="U376" s="129"/>
    </row>
    <row r="377" spans="1:21" ht="45">
      <c r="A377" s="47">
        <v>512</v>
      </c>
      <c r="B377" s="44" t="s">
        <v>3522</v>
      </c>
      <c r="C377" s="254" t="s">
        <v>922</v>
      </c>
      <c r="D377" s="623">
        <v>13264</v>
      </c>
      <c r="E377" s="37" t="s">
        <v>2663</v>
      </c>
      <c r="F377" s="912">
        <v>9495723.9600000009</v>
      </c>
      <c r="G377" s="528" t="s">
        <v>6283</v>
      </c>
      <c r="H377" s="50" t="s">
        <v>3517</v>
      </c>
      <c r="I377" s="64"/>
      <c r="J377" s="114" t="s">
        <v>923</v>
      </c>
      <c r="K377" s="116" t="s">
        <v>924</v>
      </c>
      <c r="L377" s="94" t="s">
        <v>925</v>
      </c>
      <c r="M377" s="70"/>
      <c r="N377" s="726">
        <f t="shared" si="5"/>
        <v>373</v>
      </c>
      <c r="O377" s="129"/>
      <c r="P377" s="129"/>
      <c r="Q377" s="129"/>
      <c r="R377" s="129"/>
      <c r="S377" s="129"/>
      <c r="T377" s="129"/>
      <c r="U377" s="129"/>
    </row>
    <row r="378" spans="1:21" ht="47.25">
      <c r="A378" s="47">
        <v>513</v>
      </c>
      <c r="B378" s="44" t="s">
        <v>3523</v>
      </c>
      <c r="C378" s="49" t="s">
        <v>926</v>
      </c>
      <c r="D378" s="663">
        <f>4170-57</f>
        <v>4113</v>
      </c>
      <c r="E378" s="471" t="s">
        <v>10090</v>
      </c>
      <c r="F378" s="912">
        <v>8776854.0899999999</v>
      </c>
      <c r="G378" s="529" t="s">
        <v>6283</v>
      </c>
      <c r="H378" s="50" t="s">
        <v>3518</v>
      </c>
      <c r="I378" s="710"/>
      <c r="J378" s="491" t="s">
        <v>182</v>
      </c>
      <c r="K378" s="492" t="s">
        <v>6970</v>
      </c>
      <c r="L378" s="451" t="s">
        <v>6971</v>
      </c>
      <c r="M378" s="70"/>
      <c r="N378" s="726">
        <f t="shared" si="5"/>
        <v>374</v>
      </c>
      <c r="O378" s="129"/>
      <c r="P378" s="129"/>
      <c r="Q378" s="129"/>
      <c r="R378" s="129"/>
      <c r="S378" s="129"/>
      <c r="T378" s="129"/>
      <c r="U378" s="129"/>
    </row>
    <row r="379" spans="1:21" ht="45">
      <c r="A379" s="47">
        <v>514</v>
      </c>
      <c r="B379" s="44" t="s">
        <v>3524</v>
      </c>
      <c r="C379" s="254" t="s">
        <v>927</v>
      </c>
      <c r="D379" s="623">
        <v>16258</v>
      </c>
      <c r="E379" s="37" t="s">
        <v>2666</v>
      </c>
      <c r="F379" s="912">
        <v>13920227.34</v>
      </c>
      <c r="G379" s="528" t="s">
        <v>6283</v>
      </c>
      <c r="H379" s="50" t="s">
        <v>3519</v>
      </c>
      <c r="I379" s="64"/>
      <c r="J379" s="491" t="s">
        <v>6062</v>
      </c>
      <c r="K379" s="116" t="s">
        <v>928</v>
      </c>
      <c r="L379" s="94" t="s">
        <v>929</v>
      </c>
      <c r="M379" s="70"/>
      <c r="N379" s="726">
        <f t="shared" si="5"/>
        <v>375</v>
      </c>
      <c r="O379" s="129"/>
      <c r="P379" s="129"/>
      <c r="Q379" s="129"/>
      <c r="R379" s="129"/>
      <c r="S379" s="129"/>
      <c r="T379" s="129"/>
      <c r="U379" s="129"/>
    </row>
    <row r="380" spans="1:21" ht="60">
      <c r="A380" s="47">
        <v>515</v>
      </c>
      <c r="B380" s="44" t="s">
        <v>3525</v>
      </c>
      <c r="C380" s="254" t="s">
        <v>930</v>
      </c>
      <c r="D380" s="623">
        <v>1883</v>
      </c>
      <c r="E380" s="37" t="s">
        <v>2665</v>
      </c>
      <c r="F380" s="912">
        <v>1724293.64</v>
      </c>
      <c r="G380" s="528" t="s">
        <v>6283</v>
      </c>
      <c r="H380" s="50" t="s">
        <v>3520</v>
      </c>
      <c r="I380" s="64"/>
      <c r="J380" s="114" t="s">
        <v>931</v>
      </c>
      <c r="K380" s="116" t="s">
        <v>932</v>
      </c>
      <c r="L380" s="94" t="s">
        <v>933</v>
      </c>
      <c r="M380" s="70"/>
      <c r="N380" s="726">
        <f t="shared" si="5"/>
        <v>376</v>
      </c>
      <c r="O380" s="129"/>
      <c r="P380" s="129"/>
      <c r="Q380" s="129"/>
      <c r="R380" s="129"/>
      <c r="S380" s="129"/>
      <c r="T380" s="129"/>
      <c r="U380" s="129"/>
    </row>
    <row r="381" spans="1:21" ht="47.25">
      <c r="A381" s="47">
        <v>516</v>
      </c>
      <c r="B381" s="44" t="s">
        <v>3529</v>
      </c>
      <c r="C381" s="49" t="s">
        <v>934</v>
      </c>
      <c r="D381" s="623">
        <v>1290</v>
      </c>
      <c r="E381" s="37" t="s">
        <v>935</v>
      </c>
      <c r="F381" s="912">
        <v>1080641.97</v>
      </c>
      <c r="G381" s="528" t="s">
        <v>6283</v>
      </c>
      <c r="H381" s="50" t="s">
        <v>3526</v>
      </c>
      <c r="I381" s="64"/>
      <c r="J381" s="491" t="s">
        <v>6060</v>
      </c>
      <c r="K381" s="116" t="s">
        <v>936</v>
      </c>
      <c r="L381" s="94" t="s">
        <v>937</v>
      </c>
      <c r="M381" s="70"/>
      <c r="N381" s="726">
        <f t="shared" si="5"/>
        <v>377</v>
      </c>
      <c r="O381" s="129"/>
      <c r="P381" s="129"/>
      <c r="Q381" s="129"/>
      <c r="R381" s="129"/>
      <c r="S381" s="129"/>
      <c r="T381" s="129"/>
      <c r="U381" s="129"/>
    </row>
    <row r="382" spans="1:21" ht="47.25">
      <c r="A382" s="47">
        <v>517</v>
      </c>
      <c r="B382" s="46" t="s">
        <v>3530</v>
      </c>
      <c r="C382" s="252" t="s">
        <v>938</v>
      </c>
      <c r="D382" s="653">
        <v>4251</v>
      </c>
      <c r="E382" s="39" t="s">
        <v>2667</v>
      </c>
      <c r="F382" s="912">
        <v>3584015.64</v>
      </c>
      <c r="G382" s="528" t="s">
        <v>6283</v>
      </c>
      <c r="H382" s="50" t="s">
        <v>3527</v>
      </c>
      <c r="I382" s="64"/>
      <c r="J382" s="491" t="s">
        <v>6061</v>
      </c>
      <c r="K382" s="116" t="s">
        <v>939</v>
      </c>
      <c r="L382" s="94" t="s">
        <v>940</v>
      </c>
      <c r="M382" s="70"/>
      <c r="N382" s="726">
        <f t="shared" si="5"/>
        <v>378</v>
      </c>
      <c r="O382" s="129"/>
      <c r="P382" s="129"/>
      <c r="Q382" s="129"/>
      <c r="R382" s="129"/>
      <c r="S382" s="129"/>
      <c r="T382" s="129"/>
      <c r="U382" s="129"/>
    </row>
    <row r="383" spans="1:21" ht="45">
      <c r="A383" s="47">
        <v>518</v>
      </c>
      <c r="B383" s="46" t="s">
        <v>3531</v>
      </c>
      <c r="C383" s="252" t="s">
        <v>941</v>
      </c>
      <c r="D383" s="653">
        <v>1061</v>
      </c>
      <c r="E383" s="39" t="s">
        <v>2668</v>
      </c>
      <c r="F383" s="912">
        <v>2536819.17</v>
      </c>
      <c r="G383" s="528" t="s">
        <v>6283</v>
      </c>
      <c r="H383" s="50" t="s">
        <v>5883</v>
      </c>
      <c r="I383" s="64"/>
      <c r="J383" s="114" t="s">
        <v>942</v>
      </c>
      <c r="K383" s="116" t="s">
        <v>943</v>
      </c>
      <c r="L383" s="94" t="s">
        <v>944</v>
      </c>
      <c r="M383" s="70"/>
      <c r="N383" s="726">
        <f t="shared" si="5"/>
        <v>379</v>
      </c>
      <c r="O383" s="129"/>
      <c r="P383" s="129"/>
      <c r="Q383" s="129"/>
      <c r="R383" s="129"/>
      <c r="S383" s="129"/>
      <c r="T383" s="129"/>
      <c r="U383" s="129"/>
    </row>
    <row r="384" spans="1:21" ht="47.25">
      <c r="A384" s="47">
        <v>519</v>
      </c>
      <c r="B384" s="35" t="s">
        <v>3532</v>
      </c>
      <c r="C384" s="35" t="s">
        <v>945</v>
      </c>
      <c r="D384" s="654">
        <v>53</v>
      </c>
      <c r="E384" s="43" t="s">
        <v>2669</v>
      </c>
      <c r="F384" s="912">
        <v>262157.82</v>
      </c>
      <c r="G384" s="528" t="s">
        <v>6283</v>
      </c>
      <c r="H384" s="50" t="s">
        <v>3528</v>
      </c>
      <c r="I384" s="64"/>
      <c r="J384" s="259"/>
      <c r="K384" s="260"/>
      <c r="L384" s="441"/>
      <c r="M384" s="70"/>
      <c r="N384" s="726">
        <f t="shared" ref="N384:N445" si="6">N383+1</f>
        <v>380</v>
      </c>
      <c r="O384" s="129"/>
      <c r="P384" s="129"/>
      <c r="Q384" s="129"/>
      <c r="R384" s="129"/>
      <c r="S384" s="129"/>
      <c r="T384" s="129"/>
      <c r="U384" s="129"/>
    </row>
    <row r="385" spans="1:21" ht="45">
      <c r="A385" s="47">
        <v>521</v>
      </c>
      <c r="B385" s="35" t="s">
        <v>3537</v>
      </c>
      <c r="C385" s="254" t="s">
        <v>946</v>
      </c>
      <c r="D385" s="624">
        <v>3245</v>
      </c>
      <c r="E385" s="256" t="s">
        <v>947</v>
      </c>
      <c r="F385" s="912">
        <v>1399990.35</v>
      </c>
      <c r="G385" s="528" t="s">
        <v>6283</v>
      </c>
      <c r="H385" s="50" t="s">
        <v>3533</v>
      </c>
      <c r="I385" s="64"/>
      <c r="J385" s="114" t="s">
        <v>5324</v>
      </c>
      <c r="K385" s="116" t="s">
        <v>5330</v>
      </c>
      <c r="L385" s="95" t="s">
        <v>5329</v>
      </c>
      <c r="M385" s="70"/>
      <c r="N385" s="726">
        <f t="shared" si="6"/>
        <v>381</v>
      </c>
      <c r="O385" s="129"/>
      <c r="P385" s="129"/>
      <c r="Q385" s="129"/>
      <c r="R385" s="129"/>
      <c r="S385" s="129"/>
      <c r="T385" s="129"/>
      <c r="U385" s="129"/>
    </row>
    <row r="386" spans="1:21" ht="45">
      <c r="A386" s="60">
        <v>522</v>
      </c>
      <c r="B386" s="185" t="s">
        <v>3538</v>
      </c>
      <c r="C386" s="61" t="s">
        <v>948</v>
      </c>
      <c r="D386" s="655">
        <v>8680</v>
      </c>
      <c r="E386" s="256" t="s">
        <v>949</v>
      </c>
      <c r="F386" s="912">
        <v>3813297.6</v>
      </c>
      <c r="G386" s="528" t="s">
        <v>6283</v>
      </c>
      <c r="H386" s="50" t="s">
        <v>5884</v>
      </c>
      <c r="I386" s="64"/>
      <c r="J386" s="495" t="s">
        <v>6059</v>
      </c>
      <c r="K386" s="119" t="s">
        <v>2845</v>
      </c>
      <c r="L386" s="95" t="s">
        <v>2844</v>
      </c>
      <c r="M386" s="70"/>
      <c r="N386" s="726">
        <f t="shared" si="6"/>
        <v>382</v>
      </c>
      <c r="O386" s="129"/>
      <c r="P386" s="129"/>
      <c r="Q386" s="129"/>
      <c r="R386" s="129"/>
      <c r="S386" s="129"/>
      <c r="T386" s="129"/>
      <c r="U386" s="129"/>
    </row>
    <row r="387" spans="1:21" ht="46.5" customHeight="1">
      <c r="A387" s="47">
        <v>523</v>
      </c>
      <c r="B387" s="44" t="s">
        <v>3539</v>
      </c>
      <c r="C387" s="254" t="s">
        <v>950</v>
      </c>
      <c r="D387" s="655">
        <v>156</v>
      </c>
      <c r="E387" s="256" t="s">
        <v>951</v>
      </c>
      <c r="F387" s="912">
        <v>317605.08</v>
      </c>
      <c r="G387" s="528" t="s">
        <v>6283</v>
      </c>
      <c r="H387" s="50" t="s">
        <v>3534</v>
      </c>
      <c r="I387" s="64"/>
      <c r="J387" s="259"/>
      <c r="K387" s="260"/>
      <c r="L387" s="441"/>
      <c r="M387" s="70"/>
      <c r="N387" s="726">
        <f t="shared" si="6"/>
        <v>383</v>
      </c>
      <c r="O387" s="129"/>
      <c r="P387" s="129"/>
      <c r="Q387" s="129"/>
      <c r="R387" s="129"/>
      <c r="S387" s="129"/>
      <c r="T387" s="129"/>
      <c r="U387" s="129"/>
    </row>
    <row r="388" spans="1:21" ht="45">
      <c r="A388" s="47">
        <v>524</v>
      </c>
      <c r="B388" s="44" t="s">
        <v>3540</v>
      </c>
      <c r="C388" s="252" t="s">
        <v>952</v>
      </c>
      <c r="D388" s="626">
        <v>4894</v>
      </c>
      <c r="E388" s="471" t="s">
        <v>5259</v>
      </c>
      <c r="F388" s="912">
        <v>4324899.38</v>
      </c>
      <c r="G388" s="528" t="s">
        <v>6283</v>
      </c>
      <c r="H388" s="50" t="s">
        <v>3535</v>
      </c>
      <c r="I388" s="64"/>
      <c r="J388" s="491" t="s">
        <v>6058</v>
      </c>
      <c r="K388" s="116" t="s">
        <v>953</v>
      </c>
      <c r="L388" s="94" t="s">
        <v>954</v>
      </c>
      <c r="M388" s="70"/>
      <c r="N388" s="726">
        <f t="shared" si="6"/>
        <v>384</v>
      </c>
      <c r="O388" s="129"/>
      <c r="P388" s="129"/>
      <c r="Q388" s="129"/>
      <c r="R388" s="129"/>
      <c r="S388" s="129"/>
      <c r="T388" s="129"/>
      <c r="U388" s="129"/>
    </row>
    <row r="389" spans="1:21" ht="45">
      <c r="A389" s="253">
        <v>525</v>
      </c>
      <c r="B389" s="44" t="s">
        <v>3541</v>
      </c>
      <c r="C389" s="257" t="s">
        <v>955</v>
      </c>
      <c r="D389" s="627">
        <v>5839</v>
      </c>
      <c r="E389" s="255" t="s">
        <v>956</v>
      </c>
      <c r="F389" s="912">
        <v>5729693.9199999999</v>
      </c>
      <c r="G389" s="528" t="s">
        <v>6283</v>
      </c>
      <c r="H389" s="52" t="s">
        <v>3536</v>
      </c>
      <c r="I389" s="64"/>
      <c r="J389" s="491" t="s">
        <v>6057</v>
      </c>
      <c r="K389" s="116" t="s">
        <v>957</v>
      </c>
      <c r="L389" s="94" t="s">
        <v>958</v>
      </c>
      <c r="M389" s="70"/>
      <c r="N389" s="726">
        <f t="shared" si="6"/>
        <v>385</v>
      </c>
      <c r="O389" s="129"/>
      <c r="P389" s="129"/>
      <c r="Q389" s="129"/>
      <c r="R389" s="129"/>
      <c r="S389" s="129"/>
      <c r="T389" s="129"/>
      <c r="U389" s="129"/>
    </row>
    <row r="390" spans="1:21" ht="30">
      <c r="A390" s="60">
        <v>526</v>
      </c>
      <c r="B390" s="59" t="s">
        <v>3545</v>
      </c>
      <c r="C390" s="61" t="s">
        <v>959</v>
      </c>
      <c r="D390" s="629">
        <f>4250-222-755-68-1072-243-287</f>
        <v>1603</v>
      </c>
      <c r="E390" s="220" t="s">
        <v>2913</v>
      </c>
      <c r="F390" s="912">
        <v>2891459.34</v>
      </c>
      <c r="G390" s="528" t="s">
        <v>6283</v>
      </c>
      <c r="H390" s="709" t="s">
        <v>3542</v>
      </c>
      <c r="I390" s="64"/>
      <c r="J390" s="259"/>
      <c r="K390" s="260"/>
      <c r="L390" s="441"/>
      <c r="M390" s="70"/>
      <c r="N390" s="726">
        <f t="shared" si="6"/>
        <v>386</v>
      </c>
      <c r="O390" s="129"/>
      <c r="P390" s="129"/>
      <c r="Q390" s="129"/>
      <c r="R390" s="129"/>
      <c r="S390" s="129"/>
      <c r="T390" s="129"/>
      <c r="U390" s="129"/>
    </row>
    <row r="391" spans="1:21" ht="45">
      <c r="A391" s="6">
        <v>527</v>
      </c>
      <c r="B391" s="44" t="s">
        <v>3546</v>
      </c>
      <c r="C391" s="273" t="s">
        <v>960</v>
      </c>
      <c r="D391" s="627">
        <v>3280</v>
      </c>
      <c r="E391" s="9" t="s">
        <v>961</v>
      </c>
      <c r="F391" s="912">
        <v>2945074.54</v>
      </c>
      <c r="G391" s="528" t="s">
        <v>6283</v>
      </c>
      <c r="H391" s="24" t="s">
        <v>5260</v>
      </c>
      <c r="I391" s="167"/>
      <c r="J391" s="114" t="s">
        <v>962</v>
      </c>
      <c r="K391" s="116" t="s">
        <v>963</v>
      </c>
      <c r="L391" s="97" t="s">
        <v>964</v>
      </c>
      <c r="M391" s="70"/>
      <c r="N391" s="726">
        <f t="shared" si="6"/>
        <v>387</v>
      </c>
      <c r="O391" s="129"/>
      <c r="P391" s="129"/>
      <c r="Q391" s="129"/>
      <c r="R391" s="129"/>
      <c r="S391" s="129"/>
      <c r="T391" s="129"/>
      <c r="U391" s="129"/>
    </row>
    <row r="392" spans="1:21" ht="55.5" customHeight="1">
      <c r="A392" s="6">
        <v>528</v>
      </c>
      <c r="B392" s="44" t="s">
        <v>3547</v>
      </c>
      <c r="C392" s="23" t="s">
        <v>965</v>
      </c>
      <c r="D392" s="627">
        <v>10120</v>
      </c>
      <c r="E392" s="9" t="s">
        <v>966</v>
      </c>
      <c r="F392" s="912">
        <v>8551343.9600000009</v>
      </c>
      <c r="G392" s="528" t="s">
        <v>6283</v>
      </c>
      <c r="H392" s="24" t="s">
        <v>3543</v>
      </c>
      <c r="I392" s="64"/>
      <c r="J392" s="114" t="s">
        <v>967</v>
      </c>
      <c r="K392" s="116" t="s">
        <v>968</v>
      </c>
      <c r="L392" s="95" t="s">
        <v>969</v>
      </c>
      <c r="M392" s="70"/>
      <c r="N392" s="726">
        <f t="shared" si="6"/>
        <v>388</v>
      </c>
      <c r="O392" s="129"/>
      <c r="P392" s="129"/>
      <c r="Q392" s="129"/>
      <c r="R392" s="129"/>
      <c r="S392" s="129"/>
      <c r="T392" s="129"/>
      <c r="U392" s="129"/>
    </row>
    <row r="393" spans="1:21" ht="45">
      <c r="A393" s="6">
        <v>530</v>
      </c>
      <c r="B393" s="44" t="s">
        <v>3548</v>
      </c>
      <c r="C393" s="5" t="s">
        <v>970</v>
      </c>
      <c r="D393" s="629">
        <v>20</v>
      </c>
      <c r="E393" s="9" t="s">
        <v>971</v>
      </c>
      <c r="F393" s="912">
        <v>34487.4</v>
      </c>
      <c r="G393" s="528" t="s">
        <v>6283</v>
      </c>
      <c r="H393" s="709" t="s">
        <v>3544</v>
      </c>
      <c r="I393" s="64"/>
      <c r="J393" s="486" t="s">
        <v>7956</v>
      </c>
      <c r="K393" s="494" t="s">
        <v>7957</v>
      </c>
      <c r="L393" s="95" t="s">
        <v>8350</v>
      </c>
      <c r="M393" s="610" t="s">
        <v>7961</v>
      </c>
      <c r="N393" s="726">
        <f t="shared" si="6"/>
        <v>389</v>
      </c>
      <c r="O393" s="129"/>
      <c r="P393" s="129"/>
      <c r="Q393" s="129"/>
      <c r="R393" s="129"/>
      <c r="S393" s="129"/>
      <c r="T393" s="129"/>
      <c r="U393" s="129"/>
    </row>
    <row r="394" spans="1:21" ht="45">
      <c r="A394" s="253">
        <v>531</v>
      </c>
      <c r="B394" s="44" t="s">
        <v>3555</v>
      </c>
      <c r="C394" s="5" t="s">
        <v>972</v>
      </c>
      <c r="D394" s="686">
        <f>2947-21-303</f>
        <v>2623</v>
      </c>
      <c r="E394" s="696" t="s">
        <v>973</v>
      </c>
      <c r="F394" s="912">
        <v>22023862.120000001</v>
      </c>
      <c r="G394" s="528" t="s">
        <v>6283</v>
      </c>
      <c r="H394" s="435" t="s">
        <v>3551</v>
      </c>
      <c r="I394" s="64"/>
      <c r="J394" s="463"/>
      <c r="K394" s="484"/>
      <c r="L394" s="441"/>
      <c r="M394" s="70"/>
      <c r="N394" s="726">
        <f t="shared" si="6"/>
        <v>390</v>
      </c>
      <c r="O394" s="129"/>
      <c r="P394" s="129"/>
      <c r="Q394" s="129"/>
      <c r="R394" s="129"/>
      <c r="S394" s="129"/>
      <c r="T394" s="129"/>
      <c r="U394" s="129"/>
    </row>
    <row r="395" spans="1:21" ht="45">
      <c r="A395" s="253">
        <v>532</v>
      </c>
      <c r="B395" s="46" t="s">
        <v>3556</v>
      </c>
      <c r="C395" s="257" t="s">
        <v>974</v>
      </c>
      <c r="D395" s="656">
        <v>4840</v>
      </c>
      <c r="E395" s="39" t="s">
        <v>2701</v>
      </c>
      <c r="F395" s="912">
        <v>4738844</v>
      </c>
      <c r="G395" s="528" t="s">
        <v>6283</v>
      </c>
      <c r="H395" s="435" t="s">
        <v>3552</v>
      </c>
      <c r="I395" s="64"/>
      <c r="J395" s="456" t="s">
        <v>6029</v>
      </c>
      <c r="K395" s="116" t="s">
        <v>975</v>
      </c>
      <c r="L395" s="94" t="s">
        <v>976</v>
      </c>
      <c r="M395" s="70"/>
      <c r="N395" s="726">
        <f t="shared" si="6"/>
        <v>391</v>
      </c>
      <c r="O395" s="129"/>
      <c r="P395" s="129"/>
      <c r="Q395" s="129"/>
      <c r="R395" s="129"/>
      <c r="S395" s="129"/>
      <c r="T395" s="129"/>
      <c r="U395" s="129"/>
    </row>
    <row r="396" spans="1:21" ht="45">
      <c r="A396" s="253">
        <v>533</v>
      </c>
      <c r="B396" s="46" t="s">
        <v>3557</v>
      </c>
      <c r="C396" s="257" t="s">
        <v>977</v>
      </c>
      <c r="D396" s="630">
        <v>4566</v>
      </c>
      <c r="E396" s="39" t="s">
        <v>978</v>
      </c>
      <c r="F396" s="912">
        <v>3980045.22</v>
      </c>
      <c r="G396" s="528" t="s">
        <v>6283</v>
      </c>
      <c r="H396" s="435" t="s">
        <v>3553</v>
      </c>
      <c r="I396" s="64"/>
      <c r="J396" s="491" t="s">
        <v>7018</v>
      </c>
      <c r="K396" s="492" t="s">
        <v>7020</v>
      </c>
      <c r="L396" s="95" t="s">
        <v>7019</v>
      </c>
      <c r="M396" s="70"/>
      <c r="N396" s="726">
        <f t="shared" si="6"/>
        <v>392</v>
      </c>
      <c r="O396" s="129"/>
      <c r="P396" s="129"/>
      <c r="Q396" s="129"/>
      <c r="R396" s="129"/>
      <c r="S396" s="129"/>
      <c r="T396" s="129"/>
      <c r="U396" s="129"/>
    </row>
    <row r="397" spans="1:21" ht="47.25">
      <c r="A397" s="253">
        <v>534</v>
      </c>
      <c r="B397" s="44" t="s">
        <v>3558</v>
      </c>
      <c r="C397" s="5" t="s">
        <v>979</v>
      </c>
      <c r="D397" s="625">
        <v>591</v>
      </c>
      <c r="E397" s="255" t="s">
        <v>980</v>
      </c>
      <c r="F397" s="912">
        <v>1708267.77</v>
      </c>
      <c r="G397" s="528" t="s">
        <v>6283</v>
      </c>
      <c r="H397" s="435" t="s">
        <v>3554</v>
      </c>
      <c r="I397" s="64"/>
      <c r="J397" s="259"/>
      <c r="K397" s="260"/>
      <c r="L397" s="441"/>
      <c r="M397" s="70"/>
      <c r="N397" s="726">
        <f t="shared" si="6"/>
        <v>393</v>
      </c>
      <c r="O397" s="129"/>
      <c r="P397" s="129"/>
      <c r="Q397" s="129"/>
      <c r="R397" s="129"/>
      <c r="S397" s="129"/>
      <c r="T397" s="129"/>
      <c r="U397" s="129"/>
    </row>
    <row r="398" spans="1:21" ht="63">
      <c r="A398" s="9">
        <v>540</v>
      </c>
      <c r="B398" s="44" t="s">
        <v>3559</v>
      </c>
      <c r="C398" s="257" t="s">
        <v>981</v>
      </c>
      <c r="D398" s="630">
        <v>2092</v>
      </c>
      <c r="E398" s="255" t="s">
        <v>982</v>
      </c>
      <c r="F398" s="912">
        <v>7787616.4400000004</v>
      </c>
      <c r="G398" s="528" t="s">
        <v>6283</v>
      </c>
      <c r="H398" s="435" t="s">
        <v>6030</v>
      </c>
      <c r="I398" s="42"/>
      <c r="J398" s="878" t="s">
        <v>2462</v>
      </c>
      <c r="K398" s="561" t="s">
        <v>9846</v>
      </c>
      <c r="L398" s="562" t="s">
        <v>9847</v>
      </c>
      <c r="M398" s="70"/>
      <c r="N398" s="726">
        <f t="shared" si="6"/>
        <v>394</v>
      </c>
      <c r="O398" s="129"/>
      <c r="P398" s="129"/>
      <c r="Q398" s="129"/>
      <c r="R398" s="129"/>
      <c r="S398" s="129"/>
      <c r="T398" s="129"/>
      <c r="U398" s="129"/>
    </row>
    <row r="399" spans="1:21" ht="30">
      <c r="A399" s="9">
        <v>543</v>
      </c>
      <c r="B399" s="44" t="s">
        <v>3563</v>
      </c>
      <c r="C399" s="5" t="s">
        <v>983</v>
      </c>
      <c r="D399" s="630">
        <v>39</v>
      </c>
      <c r="E399" s="9" t="s">
        <v>984</v>
      </c>
      <c r="F399" s="912">
        <v>102862.11</v>
      </c>
      <c r="G399" s="528" t="s">
        <v>6283</v>
      </c>
      <c r="H399" s="435" t="s">
        <v>3560</v>
      </c>
      <c r="I399" s="42"/>
      <c r="J399" s="259"/>
      <c r="K399" s="260"/>
      <c r="L399" s="441"/>
      <c r="M399" s="70"/>
      <c r="N399" s="726">
        <f t="shared" si="6"/>
        <v>395</v>
      </c>
      <c r="O399" s="129"/>
      <c r="P399" s="129"/>
      <c r="Q399" s="129"/>
      <c r="R399" s="129"/>
      <c r="S399" s="129"/>
      <c r="T399" s="129"/>
      <c r="U399" s="129"/>
    </row>
    <row r="400" spans="1:21" ht="45">
      <c r="A400" s="9">
        <v>544</v>
      </c>
      <c r="B400" s="44" t="s">
        <v>3564</v>
      </c>
      <c r="C400" s="5" t="s">
        <v>985</v>
      </c>
      <c r="D400" s="630">
        <v>1044</v>
      </c>
      <c r="E400" s="9" t="s">
        <v>986</v>
      </c>
      <c r="F400" s="912">
        <v>1006259.4</v>
      </c>
      <c r="G400" s="528" t="s">
        <v>6283</v>
      </c>
      <c r="H400" s="435" t="s">
        <v>3561</v>
      </c>
      <c r="I400" s="42"/>
      <c r="J400" s="259"/>
      <c r="K400" s="260"/>
      <c r="L400" s="441"/>
      <c r="M400" s="70"/>
      <c r="N400" s="726">
        <f t="shared" si="6"/>
        <v>396</v>
      </c>
      <c r="O400" s="129"/>
      <c r="P400" s="129"/>
      <c r="Q400" s="129"/>
      <c r="R400" s="129"/>
      <c r="S400" s="129"/>
      <c r="T400" s="129"/>
      <c r="U400" s="129"/>
    </row>
    <row r="401" spans="1:21" ht="45">
      <c r="A401" s="9">
        <v>545</v>
      </c>
      <c r="B401" s="44" t="s">
        <v>3564</v>
      </c>
      <c r="C401" s="5" t="s">
        <v>987</v>
      </c>
      <c r="D401" s="630">
        <v>186</v>
      </c>
      <c r="E401" s="9" t="s">
        <v>986</v>
      </c>
      <c r="F401" s="912">
        <v>192837.36</v>
      </c>
      <c r="G401" s="528" t="s">
        <v>6283</v>
      </c>
      <c r="H401" s="435" t="s">
        <v>3562</v>
      </c>
      <c r="I401" s="42"/>
      <c r="J401" s="259"/>
      <c r="K401" s="260"/>
      <c r="L401" s="441"/>
      <c r="M401" s="70"/>
      <c r="N401" s="726">
        <f t="shared" si="6"/>
        <v>397</v>
      </c>
      <c r="O401" s="129"/>
      <c r="P401" s="129"/>
      <c r="Q401" s="129"/>
      <c r="R401" s="129"/>
      <c r="S401" s="129"/>
      <c r="T401" s="129"/>
      <c r="U401" s="129"/>
    </row>
    <row r="402" spans="1:21" ht="45">
      <c r="A402" s="255">
        <v>547</v>
      </c>
      <c r="B402" s="44" t="s">
        <v>3569</v>
      </c>
      <c r="C402" s="257" t="s">
        <v>988</v>
      </c>
      <c r="D402" s="630">
        <v>5402</v>
      </c>
      <c r="E402" s="39" t="s">
        <v>2702</v>
      </c>
      <c r="F402" s="912">
        <v>4766745.6500000004</v>
      </c>
      <c r="G402" s="528" t="s">
        <v>6283</v>
      </c>
      <c r="H402" s="435" t="s">
        <v>3565</v>
      </c>
      <c r="I402" s="42"/>
      <c r="J402" s="491" t="s">
        <v>6053</v>
      </c>
      <c r="K402" s="116" t="s">
        <v>989</v>
      </c>
      <c r="L402" s="94" t="s">
        <v>990</v>
      </c>
      <c r="M402" s="70"/>
      <c r="N402" s="726">
        <f>N401+1</f>
        <v>398</v>
      </c>
      <c r="O402" s="129"/>
      <c r="P402" s="129"/>
      <c r="Q402" s="129"/>
      <c r="R402" s="129"/>
      <c r="S402" s="129"/>
      <c r="T402" s="129"/>
      <c r="U402" s="129"/>
    </row>
    <row r="403" spans="1:21" ht="45">
      <c r="A403" s="255">
        <v>548</v>
      </c>
      <c r="B403" s="44" t="s">
        <v>3570</v>
      </c>
      <c r="C403" s="257" t="s">
        <v>991</v>
      </c>
      <c r="D403" s="626">
        <v>4916</v>
      </c>
      <c r="E403" s="609" t="s">
        <v>2703</v>
      </c>
      <c r="F403" s="912">
        <v>4270109.55</v>
      </c>
      <c r="G403" s="528" t="s">
        <v>6283</v>
      </c>
      <c r="H403" s="435" t="s">
        <v>3566</v>
      </c>
      <c r="I403" s="42"/>
      <c r="J403" s="491" t="s">
        <v>6054</v>
      </c>
      <c r="K403" s="116" t="s">
        <v>992</v>
      </c>
      <c r="L403" s="103" t="s">
        <v>993</v>
      </c>
      <c r="M403" s="70"/>
      <c r="N403" s="726">
        <f t="shared" si="6"/>
        <v>399</v>
      </c>
      <c r="O403" s="129"/>
      <c r="P403" s="129"/>
      <c r="Q403" s="129"/>
      <c r="R403" s="129"/>
      <c r="S403" s="129"/>
      <c r="T403" s="129"/>
      <c r="U403" s="129"/>
    </row>
    <row r="404" spans="1:21" ht="45">
      <c r="A404" s="255">
        <v>549</v>
      </c>
      <c r="B404" s="44" t="s">
        <v>3571</v>
      </c>
      <c r="C404" s="257" t="s">
        <v>994</v>
      </c>
      <c r="D404" s="626">
        <v>4637</v>
      </c>
      <c r="E404" s="609" t="s">
        <v>2704</v>
      </c>
      <c r="F404" s="912">
        <v>4035795.59</v>
      </c>
      <c r="G404" s="528" t="s">
        <v>6283</v>
      </c>
      <c r="H404" s="435" t="s">
        <v>3567</v>
      </c>
      <c r="I404" s="42"/>
      <c r="J404" s="491" t="s">
        <v>6055</v>
      </c>
      <c r="K404" s="116" t="s">
        <v>995</v>
      </c>
      <c r="L404" s="94" t="s">
        <v>996</v>
      </c>
      <c r="M404" s="70"/>
      <c r="N404" s="726">
        <f t="shared" si="6"/>
        <v>400</v>
      </c>
      <c r="O404" s="129"/>
      <c r="P404" s="129"/>
      <c r="Q404" s="129"/>
      <c r="R404" s="129"/>
      <c r="S404" s="129"/>
      <c r="T404" s="129"/>
      <c r="U404" s="129"/>
    </row>
    <row r="405" spans="1:21" ht="45">
      <c r="A405" s="255">
        <v>550</v>
      </c>
      <c r="B405" s="44" t="s">
        <v>3572</v>
      </c>
      <c r="C405" s="257" t="s">
        <v>2705</v>
      </c>
      <c r="D405" s="630">
        <v>14813</v>
      </c>
      <c r="E405" s="39" t="s">
        <v>997</v>
      </c>
      <c r="F405" s="912">
        <v>17777377.559999999</v>
      </c>
      <c r="G405" s="528" t="s">
        <v>6283</v>
      </c>
      <c r="H405" s="435" t="s">
        <v>3568</v>
      </c>
      <c r="I405" s="42"/>
      <c r="J405" s="491" t="s">
        <v>6056</v>
      </c>
      <c r="K405" s="116" t="s">
        <v>998</v>
      </c>
      <c r="L405" s="94" t="s">
        <v>999</v>
      </c>
      <c r="M405" s="70"/>
      <c r="N405" s="726">
        <f t="shared" si="6"/>
        <v>401</v>
      </c>
      <c r="O405" s="129"/>
      <c r="P405" s="129"/>
      <c r="Q405" s="129"/>
      <c r="R405" s="129"/>
      <c r="S405" s="129"/>
      <c r="T405" s="129"/>
      <c r="U405" s="129"/>
    </row>
    <row r="406" spans="1:21" ht="30">
      <c r="A406" s="9">
        <v>553</v>
      </c>
      <c r="B406" s="44" t="s">
        <v>3575</v>
      </c>
      <c r="C406" s="5" t="s">
        <v>1001</v>
      </c>
      <c r="D406" s="630">
        <v>1519</v>
      </c>
      <c r="E406" s="265" t="s">
        <v>1002</v>
      </c>
      <c r="F406" s="912">
        <v>2120235.39</v>
      </c>
      <c r="G406" s="528" t="s">
        <v>6283</v>
      </c>
      <c r="H406" s="435" t="s">
        <v>3573</v>
      </c>
      <c r="I406" s="42"/>
      <c r="J406" s="259"/>
      <c r="K406" s="260"/>
      <c r="L406" s="441"/>
      <c r="M406" s="70"/>
      <c r="N406" s="726">
        <f t="shared" si="6"/>
        <v>402</v>
      </c>
      <c r="O406" s="129"/>
      <c r="P406" s="129"/>
      <c r="Q406" s="129"/>
      <c r="R406" s="129"/>
      <c r="S406" s="129"/>
      <c r="T406" s="129"/>
      <c r="U406" s="129"/>
    </row>
    <row r="407" spans="1:21" ht="60">
      <c r="A407" s="9">
        <v>555</v>
      </c>
      <c r="B407" s="44" t="s">
        <v>3576</v>
      </c>
      <c r="C407" s="5" t="s">
        <v>1003</v>
      </c>
      <c r="D407" s="626">
        <f>13890-13890+20160</f>
        <v>20160</v>
      </c>
      <c r="E407" s="557" t="s">
        <v>1004</v>
      </c>
      <c r="F407" s="912">
        <v>15643092.380000001</v>
      </c>
      <c r="G407" s="528" t="s">
        <v>6283</v>
      </c>
      <c r="H407" s="435" t="s">
        <v>3574</v>
      </c>
      <c r="I407" s="42"/>
      <c r="J407" s="114" t="s">
        <v>1005</v>
      </c>
      <c r="K407" s="116" t="s">
        <v>1006</v>
      </c>
      <c r="L407" s="103" t="s">
        <v>1007</v>
      </c>
      <c r="M407" s="70"/>
      <c r="N407" s="726">
        <f>N406+1</f>
        <v>403</v>
      </c>
      <c r="O407" s="129"/>
      <c r="P407" s="129"/>
      <c r="Q407" s="129"/>
      <c r="R407" s="129"/>
      <c r="S407" s="129"/>
      <c r="T407" s="129"/>
      <c r="U407" s="129"/>
    </row>
    <row r="408" spans="1:21" ht="30">
      <c r="A408" s="9">
        <v>556</v>
      </c>
      <c r="B408" s="44" t="s">
        <v>3582</v>
      </c>
      <c r="C408" s="5" t="s">
        <v>1008</v>
      </c>
      <c r="D408" s="627">
        <v>136</v>
      </c>
      <c r="E408" s="6" t="s">
        <v>1009</v>
      </c>
      <c r="F408" s="912">
        <v>118034.4</v>
      </c>
      <c r="G408" s="528" t="s">
        <v>6283</v>
      </c>
      <c r="H408" s="435" t="s">
        <v>3577</v>
      </c>
      <c r="I408" s="42"/>
      <c r="J408" s="259"/>
      <c r="K408" s="260"/>
      <c r="L408" s="439"/>
      <c r="M408" s="70"/>
      <c r="N408" s="726">
        <f t="shared" si="6"/>
        <v>404</v>
      </c>
      <c r="O408" s="129"/>
      <c r="P408" s="129"/>
      <c r="Q408" s="129"/>
      <c r="R408" s="129"/>
      <c r="S408" s="129"/>
      <c r="T408" s="129"/>
      <c r="U408" s="129"/>
    </row>
    <row r="409" spans="1:21" ht="30">
      <c r="A409" s="9">
        <v>558</v>
      </c>
      <c r="B409" s="44" t="s">
        <v>3583</v>
      </c>
      <c r="C409" s="5" t="s">
        <v>1010</v>
      </c>
      <c r="D409" s="627">
        <v>274</v>
      </c>
      <c r="E409" s="6" t="s">
        <v>1011</v>
      </c>
      <c r="F409" s="912">
        <v>253628.1</v>
      </c>
      <c r="G409" s="528" t="s">
        <v>6283</v>
      </c>
      <c r="H409" s="435" t="s">
        <v>3578</v>
      </c>
      <c r="I409" s="42"/>
      <c r="J409" s="259"/>
      <c r="K409" s="260"/>
      <c r="L409" s="439"/>
      <c r="M409" s="70"/>
      <c r="N409" s="726">
        <f t="shared" si="6"/>
        <v>405</v>
      </c>
      <c r="O409" s="129"/>
      <c r="P409" s="129"/>
      <c r="Q409" s="129"/>
      <c r="R409" s="129"/>
      <c r="S409" s="129"/>
      <c r="T409" s="129"/>
      <c r="U409" s="129"/>
    </row>
    <row r="410" spans="1:21" ht="30">
      <c r="A410" s="9">
        <v>559</v>
      </c>
      <c r="B410" s="46" t="s">
        <v>3584</v>
      </c>
      <c r="C410" s="257" t="s">
        <v>1012</v>
      </c>
      <c r="D410" s="657">
        <v>300</v>
      </c>
      <c r="E410" s="253" t="s">
        <v>3581</v>
      </c>
      <c r="F410" s="912">
        <v>252744</v>
      </c>
      <c r="G410" s="528" t="s">
        <v>6283</v>
      </c>
      <c r="H410" s="435" t="s">
        <v>3579</v>
      </c>
      <c r="I410" s="42"/>
      <c r="J410" s="259"/>
      <c r="K410" s="260"/>
      <c r="L410" s="439"/>
      <c r="M410" s="70"/>
      <c r="N410" s="726">
        <f t="shared" si="6"/>
        <v>406</v>
      </c>
      <c r="O410" s="129"/>
      <c r="P410" s="129"/>
      <c r="Q410" s="129"/>
      <c r="R410" s="129"/>
      <c r="S410" s="129"/>
      <c r="T410" s="129"/>
      <c r="U410" s="129"/>
    </row>
    <row r="411" spans="1:21" ht="45">
      <c r="A411" s="9">
        <v>560</v>
      </c>
      <c r="B411" s="44" t="s">
        <v>3585</v>
      </c>
      <c r="C411" s="5" t="s">
        <v>1013</v>
      </c>
      <c r="D411" s="630">
        <v>425</v>
      </c>
      <c r="E411" s="54" t="s">
        <v>1014</v>
      </c>
      <c r="F411" s="912">
        <v>632480.75</v>
      </c>
      <c r="G411" s="528" t="s">
        <v>6283</v>
      </c>
      <c r="H411" s="435" t="s">
        <v>3580</v>
      </c>
      <c r="I411" s="42"/>
      <c r="J411" s="114" t="s">
        <v>5324</v>
      </c>
      <c r="K411" s="116" t="s">
        <v>5326</v>
      </c>
      <c r="L411" s="95" t="s">
        <v>5325</v>
      </c>
      <c r="M411" s="70"/>
      <c r="N411" s="726">
        <f t="shared" si="6"/>
        <v>407</v>
      </c>
      <c r="O411" s="129"/>
      <c r="P411" s="129"/>
      <c r="Q411" s="129"/>
      <c r="R411" s="129"/>
      <c r="S411" s="129"/>
      <c r="T411" s="129"/>
      <c r="U411" s="129"/>
    </row>
    <row r="412" spans="1:21" ht="45">
      <c r="A412" s="9">
        <v>561</v>
      </c>
      <c r="B412" s="44" t="s">
        <v>3592</v>
      </c>
      <c r="C412" s="5" t="s">
        <v>1015</v>
      </c>
      <c r="D412" s="622">
        <v>6094</v>
      </c>
      <c r="E412" s="612" t="s">
        <v>2706</v>
      </c>
      <c r="F412" s="912">
        <v>2747053.32</v>
      </c>
      <c r="G412" s="528" t="s">
        <v>6283</v>
      </c>
      <c r="H412" s="435" t="s">
        <v>3586</v>
      </c>
      <c r="I412" s="42"/>
      <c r="J412" s="114" t="s">
        <v>3591</v>
      </c>
      <c r="K412" s="116" t="s">
        <v>1016</v>
      </c>
      <c r="L412" s="94" t="s">
        <v>1017</v>
      </c>
      <c r="M412" s="70"/>
      <c r="N412" s="726">
        <f t="shared" si="6"/>
        <v>408</v>
      </c>
      <c r="O412" s="129"/>
      <c r="P412" s="129"/>
      <c r="Q412" s="129"/>
      <c r="R412" s="129"/>
      <c r="S412" s="129"/>
      <c r="T412" s="129"/>
      <c r="U412" s="129"/>
    </row>
    <row r="413" spans="1:21" ht="53.25" customHeight="1">
      <c r="A413" s="9">
        <v>562</v>
      </c>
      <c r="B413" s="44" t="s">
        <v>3593</v>
      </c>
      <c r="C413" s="5" t="s">
        <v>1018</v>
      </c>
      <c r="D413" s="625">
        <v>154</v>
      </c>
      <c r="E413" s="55" t="s">
        <v>1019</v>
      </c>
      <c r="F413" s="912">
        <v>165981.20000000001</v>
      </c>
      <c r="G413" s="528" t="s">
        <v>6283</v>
      </c>
      <c r="H413" s="435" t="s">
        <v>3587</v>
      </c>
      <c r="I413" s="42"/>
      <c r="J413" s="259"/>
      <c r="K413" s="260"/>
      <c r="L413" s="441"/>
      <c r="M413" s="70"/>
      <c r="N413" s="726">
        <f t="shared" si="6"/>
        <v>409</v>
      </c>
      <c r="O413" s="129"/>
      <c r="P413" s="129"/>
      <c r="Q413" s="129"/>
      <c r="R413" s="129"/>
      <c r="S413" s="129"/>
      <c r="T413" s="129"/>
      <c r="U413" s="129"/>
    </row>
    <row r="414" spans="1:21" ht="50.25" customHeight="1">
      <c r="A414" s="9">
        <v>563</v>
      </c>
      <c r="B414" s="44" t="s">
        <v>3594</v>
      </c>
      <c r="C414" s="5" t="s">
        <v>1020</v>
      </c>
      <c r="D414" s="625">
        <v>2467</v>
      </c>
      <c r="E414" s="55" t="s">
        <v>1021</v>
      </c>
      <c r="F414" s="912">
        <v>5666254.9400000004</v>
      </c>
      <c r="G414" s="528" t="s">
        <v>6283</v>
      </c>
      <c r="H414" s="435" t="s">
        <v>3588</v>
      </c>
      <c r="I414" s="42"/>
      <c r="J414" s="259"/>
      <c r="K414" s="260"/>
      <c r="L414" s="441"/>
      <c r="M414" s="70"/>
      <c r="N414" s="726">
        <f t="shared" si="6"/>
        <v>410</v>
      </c>
      <c r="O414" s="129"/>
      <c r="P414" s="129"/>
      <c r="Q414" s="129"/>
      <c r="R414" s="129"/>
      <c r="S414" s="129"/>
      <c r="T414" s="129"/>
      <c r="U414" s="129"/>
    </row>
    <row r="415" spans="1:21" ht="48" customHeight="1">
      <c r="A415" s="9">
        <v>564</v>
      </c>
      <c r="B415" s="44" t="s">
        <v>3595</v>
      </c>
      <c r="C415" s="5" t="s">
        <v>1022</v>
      </c>
      <c r="D415" s="625">
        <v>180</v>
      </c>
      <c r="E415" s="55" t="s">
        <v>1023</v>
      </c>
      <c r="F415" s="912">
        <v>582134.4</v>
      </c>
      <c r="G415" s="528" t="s">
        <v>6283</v>
      </c>
      <c r="H415" s="435" t="s">
        <v>3589</v>
      </c>
      <c r="I415" s="42"/>
      <c r="J415" s="259"/>
      <c r="K415" s="260"/>
      <c r="L415" s="441"/>
      <c r="M415" s="70"/>
      <c r="N415" s="726">
        <f t="shared" si="6"/>
        <v>411</v>
      </c>
      <c r="O415" s="129"/>
      <c r="P415" s="129"/>
      <c r="Q415" s="129"/>
      <c r="R415" s="129"/>
      <c r="S415" s="129"/>
      <c r="T415" s="129"/>
      <c r="U415" s="129"/>
    </row>
    <row r="416" spans="1:21" ht="51.75" customHeight="1">
      <c r="A416" s="9">
        <v>565</v>
      </c>
      <c r="B416" s="44" t="s">
        <v>3596</v>
      </c>
      <c r="C416" s="5" t="s">
        <v>1024</v>
      </c>
      <c r="D416" s="686">
        <f>12591-2781</f>
        <v>9810</v>
      </c>
      <c r="E416" s="557" t="s">
        <v>1025</v>
      </c>
      <c r="F416" s="912">
        <v>2938095</v>
      </c>
      <c r="G416" s="528" t="s">
        <v>6283</v>
      </c>
      <c r="H416" s="435" t="s">
        <v>3590</v>
      </c>
      <c r="I416" s="42"/>
      <c r="J416" s="491" t="s">
        <v>6052</v>
      </c>
      <c r="K416" s="116" t="s">
        <v>6192</v>
      </c>
      <c r="L416" s="115" t="s">
        <v>2309</v>
      </c>
      <c r="M416" s="70"/>
      <c r="N416" s="726">
        <f t="shared" si="6"/>
        <v>412</v>
      </c>
      <c r="O416" s="129"/>
      <c r="P416" s="129"/>
      <c r="Q416" s="129"/>
      <c r="R416" s="129"/>
      <c r="S416" s="129"/>
      <c r="T416" s="129"/>
      <c r="U416" s="129"/>
    </row>
    <row r="417" spans="1:21" ht="45.75" customHeight="1">
      <c r="A417" s="255">
        <v>567</v>
      </c>
      <c r="B417" s="44" t="s">
        <v>3601</v>
      </c>
      <c r="C417" s="5" t="s">
        <v>1026</v>
      </c>
      <c r="D417" s="625">
        <v>281</v>
      </c>
      <c r="E417" s="55" t="s">
        <v>1027</v>
      </c>
      <c r="F417" s="912">
        <v>891615.81</v>
      </c>
      <c r="G417" s="528" t="s">
        <v>6283</v>
      </c>
      <c r="H417" s="435" t="s">
        <v>3597</v>
      </c>
      <c r="I417" s="42"/>
      <c r="J417" s="259"/>
      <c r="K417" s="260"/>
      <c r="L417" s="439"/>
      <c r="M417" s="70"/>
      <c r="N417" s="726">
        <f t="shared" si="6"/>
        <v>413</v>
      </c>
      <c r="O417" s="129"/>
      <c r="P417" s="129"/>
      <c r="Q417" s="129"/>
      <c r="R417" s="129"/>
      <c r="S417" s="129"/>
      <c r="T417" s="129"/>
      <c r="U417" s="129"/>
    </row>
    <row r="418" spans="1:21" ht="45.75" customHeight="1">
      <c r="A418" s="255">
        <v>568</v>
      </c>
      <c r="B418" s="44" t="s">
        <v>3887</v>
      </c>
      <c r="C418" s="5" t="s">
        <v>1028</v>
      </c>
      <c r="D418" s="625">
        <v>155</v>
      </c>
      <c r="E418" s="55" t="s">
        <v>1029</v>
      </c>
      <c r="F418" s="912">
        <v>326735.34999999998</v>
      </c>
      <c r="G418" s="528" t="s">
        <v>6283</v>
      </c>
      <c r="H418" s="435" t="s">
        <v>3598</v>
      </c>
      <c r="I418" s="42"/>
      <c r="J418" s="259"/>
      <c r="K418" s="260"/>
      <c r="L418" s="439"/>
      <c r="M418" s="70"/>
      <c r="N418" s="726">
        <f t="shared" si="6"/>
        <v>414</v>
      </c>
      <c r="O418" s="129"/>
      <c r="P418" s="129"/>
      <c r="Q418" s="129"/>
      <c r="R418" s="129"/>
      <c r="S418" s="129"/>
      <c r="T418" s="129"/>
      <c r="U418" s="129"/>
    </row>
    <row r="419" spans="1:21" ht="47.25" customHeight="1">
      <c r="A419" s="255">
        <v>569</v>
      </c>
      <c r="B419" s="44" t="s">
        <v>3602</v>
      </c>
      <c r="C419" s="5" t="s">
        <v>1030</v>
      </c>
      <c r="D419" s="625">
        <v>809</v>
      </c>
      <c r="E419" s="55" t="s">
        <v>1031</v>
      </c>
      <c r="F419" s="912">
        <v>2686413.94</v>
      </c>
      <c r="G419" s="528" t="s">
        <v>6283</v>
      </c>
      <c r="H419" s="435" t="s">
        <v>3599</v>
      </c>
      <c r="I419" s="42"/>
      <c r="J419" s="259"/>
      <c r="K419" s="260"/>
      <c r="L419" s="439"/>
      <c r="M419" s="70"/>
      <c r="N419" s="726">
        <f t="shared" si="6"/>
        <v>415</v>
      </c>
      <c r="O419" s="129"/>
      <c r="P419" s="129"/>
      <c r="Q419" s="129"/>
      <c r="R419" s="129"/>
      <c r="S419" s="129"/>
      <c r="T419" s="129"/>
      <c r="U419" s="129"/>
    </row>
    <row r="420" spans="1:21" ht="46.5" customHeight="1">
      <c r="A420" s="255">
        <v>570</v>
      </c>
      <c r="B420" s="44" t="s">
        <v>3603</v>
      </c>
      <c r="C420" s="5" t="s">
        <v>1032</v>
      </c>
      <c r="D420" s="625">
        <v>329</v>
      </c>
      <c r="E420" s="55" t="s">
        <v>1033</v>
      </c>
      <c r="F420" s="912">
        <v>363143.62</v>
      </c>
      <c r="G420" s="528" t="s">
        <v>6283</v>
      </c>
      <c r="H420" s="435" t="s">
        <v>3600</v>
      </c>
      <c r="I420" s="42"/>
      <c r="J420" s="259"/>
      <c r="K420" s="260"/>
      <c r="L420" s="439"/>
      <c r="M420" s="70"/>
      <c r="N420" s="726">
        <f t="shared" si="6"/>
        <v>416</v>
      </c>
      <c r="O420" s="129"/>
      <c r="P420" s="129"/>
      <c r="Q420" s="129"/>
      <c r="R420" s="129"/>
      <c r="S420" s="129"/>
      <c r="T420" s="129"/>
      <c r="U420" s="129"/>
    </row>
    <row r="421" spans="1:21" ht="45">
      <c r="A421" s="9">
        <v>571</v>
      </c>
      <c r="B421" s="44" t="s">
        <v>3604</v>
      </c>
      <c r="C421" s="5" t="s">
        <v>2008</v>
      </c>
      <c r="D421" s="629">
        <v>917</v>
      </c>
      <c r="E421" s="7" t="s">
        <v>1034</v>
      </c>
      <c r="F421" s="912">
        <v>205132.9</v>
      </c>
      <c r="G421" s="528" t="s">
        <v>6283</v>
      </c>
      <c r="H421" s="435" t="s">
        <v>3607</v>
      </c>
      <c r="I421" s="42"/>
      <c r="J421" s="259"/>
      <c r="K421" s="260"/>
      <c r="L421" s="441"/>
      <c r="M421" s="70"/>
      <c r="N421" s="726">
        <f t="shared" si="6"/>
        <v>417</v>
      </c>
      <c r="O421" s="129"/>
      <c r="P421" s="129"/>
      <c r="Q421" s="129"/>
      <c r="R421" s="129"/>
      <c r="S421" s="129"/>
      <c r="T421" s="129"/>
      <c r="U421" s="129"/>
    </row>
    <row r="422" spans="1:21" ht="47.25">
      <c r="A422" s="9">
        <v>572</v>
      </c>
      <c r="B422" s="44" t="s">
        <v>3605</v>
      </c>
      <c r="C422" s="5" t="s">
        <v>1035</v>
      </c>
      <c r="D422" s="622">
        <v>3796</v>
      </c>
      <c r="E422" s="612" t="s">
        <v>2785</v>
      </c>
      <c r="F422" s="912">
        <v>2994788.82</v>
      </c>
      <c r="G422" s="528" t="s">
        <v>6283</v>
      </c>
      <c r="H422" s="435" t="s">
        <v>3608</v>
      </c>
      <c r="I422" s="42"/>
      <c r="J422" s="114" t="s">
        <v>1036</v>
      </c>
      <c r="K422" s="116" t="s">
        <v>1037</v>
      </c>
      <c r="L422" s="94" t="s">
        <v>1038</v>
      </c>
      <c r="M422" s="70"/>
      <c r="N422" s="726">
        <f t="shared" si="6"/>
        <v>418</v>
      </c>
      <c r="O422" s="129"/>
      <c r="P422" s="129"/>
      <c r="Q422" s="129"/>
      <c r="R422" s="129"/>
      <c r="S422" s="129"/>
      <c r="T422" s="129"/>
      <c r="U422" s="129"/>
    </row>
    <row r="423" spans="1:21" ht="30">
      <c r="A423" s="9">
        <v>575</v>
      </c>
      <c r="B423" s="290" t="s">
        <v>3606</v>
      </c>
      <c r="C423" s="5" t="s">
        <v>2780</v>
      </c>
      <c r="D423" s="629">
        <f>63800-5338</f>
        <v>58462</v>
      </c>
      <c r="E423" s="9" t="s">
        <v>1039</v>
      </c>
      <c r="F423" s="912">
        <v>24743341.559999999</v>
      </c>
      <c r="G423" s="528" t="s">
        <v>6283</v>
      </c>
      <c r="H423" s="435" t="s">
        <v>3609</v>
      </c>
      <c r="I423" s="42"/>
      <c r="J423" s="384"/>
      <c r="K423" s="385"/>
      <c r="L423" s="245"/>
      <c r="M423" s="70"/>
      <c r="N423" s="726">
        <f t="shared" si="6"/>
        <v>419</v>
      </c>
      <c r="O423" s="129"/>
      <c r="P423" s="129"/>
      <c r="Q423" s="129"/>
      <c r="R423" s="129"/>
      <c r="S423" s="129"/>
      <c r="T423" s="129"/>
      <c r="U423" s="129"/>
    </row>
    <row r="424" spans="1:21" ht="51.75" customHeight="1">
      <c r="A424" s="9">
        <v>576</v>
      </c>
      <c r="B424" s="44" t="s">
        <v>3616</v>
      </c>
      <c r="C424" s="5" t="s">
        <v>1040</v>
      </c>
      <c r="D424" s="625">
        <v>2434</v>
      </c>
      <c r="E424" s="9" t="s">
        <v>1041</v>
      </c>
      <c r="F424" s="912">
        <v>5175122.12</v>
      </c>
      <c r="G424" s="528" t="s">
        <v>6283</v>
      </c>
      <c r="H424" s="435" t="s">
        <v>3610</v>
      </c>
      <c r="I424" s="42"/>
      <c r="J424" s="486" t="s">
        <v>8056</v>
      </c>
      <c r="K424" s="494" t="s">
        <v>7957</v>
      </c>
      <c r="L424" s="95" t="s">
        <v>8351</v>
      </c>
      <c r="M424" s="610" t="s">
        <v>7961</v>
      </c>
      <c r="N424" s="726">
        <f t="shared" si="6"/>
        <v>420</v>
      </c>
      <c r="O424" s="129"/>
      <c r="P424" s="129"/>
      <c r="Q424" s="129"/>
      <c r="R424" s="129"/>
      <c r="S424" s="129"/>
      <c r="T424" s="129"/>
      <c r="U424" s="129"/>
    </row>
    <row r="425" spans="1:21" ht="55.5" customHeight="1">
      <c r="A425" s="9">
        <v>577</v>
      </c>
      <c r="B425" s="44" t="s">
        <v>3617</v>
      </c>
      <c r="C425" s="5" t="s">
        <v>1042</v>
      </c>
      <c r="D425" s="629">
        <v>394</v>
      </c>
      <c r="E425" s="9" t="s">
        <v>1043</v>
      </c>
      <c r="F425" s="912">
        <v>1223216.3400000001</v>
      </c>
      <c r="G425" s="528" t="s">
        <v>6283</v>
      </c>
      <c r="H425" s="435" t="s">
        <v>3611</v>
      </c>
      <c r="I425" s="42"/>
      <c r="J425" s="259"/>
      <c r="K425" s="260"/>
      <c r="L425" s="441"/>
      <c r="M425" s="70"/>
      <c r="N425" s="726">
        <f t="shared" si="6"/>
        <v>421</v>
      </c>
      <c r="O425" s="129"/>
      <c r="P425" s="129"/>
      <c r="Q425" s="129"/>
      <c r="R425" s="129"/>
      <c r="S425" s="129"/>
      <c r="T425" s="129"/>
      <c r="U425" s="129"/>
    </row>
    <row r="426" spans="1:21" ht="31.5">
      <c r="A426" s="9">
        <v>578</v>
      </c>
      <c r="B426" s="44" t="s">
        <v>3618</v>
      </c>
      <c r="C426" s="5" t="s">
        <v>1044</v>
      </c>
      <c r="D426" s="625">
        <v>222</v>
      </c>
      <c r="E426" s="9" t="s">
        <v>1045</v>
      </c>
      <c r="F426" s="912">
        <v>231572.64</v>
      </c>
      <c r="G426" s="528" t="s">
        <v>6283</v>
      </c>
      <c r="H426" s="435" t="s">
        <v>3612</v>
      </c>
      <c r="I426" s="42"/>
      <c r="J426" s="259"/>
      <c r="K426" s="260"/>
      <c r="L426" s="441"/>
      <c r="M426" s="70"/>
      <c r="N426" s="726">
        <f t="shared" si="6"/>
        <v>422</v>
      </c>
      <c r="O426" s="129"/>
      <c r="P426" s="129"/>
      <c r="Q426" s="129"/>
      <c r="R426" s="129"/>
      <c r="S426" s="129"/>
      <c r="T426" s="129"/>
      <c r="U426" s="129"/>
    </row>
    <row r="427" spans="1:21" ht="47.25" customHeight="1">
      <c r="A427" s="9">
        <v>579</v>
      </c>
      <c r="B427" s="44" t="s">
        <v>3619</v>
      </c>
      <c r="C427" s="5" t="s">
        <v>1046</v>
      </c>
      <c r="D427" s="625">
        <v>14</v>
      </c>
      <c r="E427" s="9" t="s">
        <v>1047</v>
      </c>
      <c r="F427" s="912">
        <v>31610.32</v>
      </c>
      <c r="G427" s="528" t="s">
        <v>6283</v>
      </c>
      <c r="H427" s="435" t="s">
        <v>3613</v>
      </c>
      <c r="I427" s="42"/>
      <c r="J427" s="259"/>
      <c r="K427" s="260"/>
      <c r="L427" s="441"/>
      <c r="M427" s="70"/>
      <c r="N427" s="726">
        <f t="shared" si="6"/>
        <v>423</v>
      </c>
      <c r="O427" s="129"/>
      <c r="P427" s="129"/>
      <c r="Q427" s="129"/>
      <c r="R427" s="129"/>
      <c r="S427" s="129"/>
      <c r="T427" s="129"/>
      <c r="U427" s="129"/>
    </row>
    <row r="428" spans="1:21" ht="45.75" customHeight="1">
      <c r="A428" s="9">
        <v>580</v>
      </c>
      <c r="B428" s="44" t="s">
        <v>3620</v>
      </c>
      <c r="C428" s="5" t="s">
        <v>1048</v>
      </c>
      <c r="D428" s="625">
        <v>5979</v>
      </c>
      <c r="E428" s="9" t="s">
        <v>1049</v>
      </c>
      <c r="F428" s="912">
        <v>5253632.9800000004</v>
      </c>
      <c r="G428" s="528" t="s">
        <v>6283</v>
      </c>
      <c r="H428" s="435" t="s">
        <v>3614</v>
      </c>
      <c r="I428" s="42"/>
      <c r="J428" s="114" t="s">
        <v>3615</v>
      </c>
      <c r="K428" s="116" t="s">
        <v>1050</v>
      </c>
      <c r="L428" s="94" t="s">
        <v>1051</v>
      </c>
      <c r="M428" s="70"/>
      <c r="N428" s="726">
        <f t="shared" si="6"/>
        <v>424</v>
      </c>
      <c r="O428" s="129"/>
      <c r="P428" s="129"/>
      <c r="Q428" s="129"/>
      <c r="R428" s="129"/>
      <c r="S428" s="129"/>
      <c r="T428" s="129"/>
      <c r="U428" s="129"/>
    </row>
    <row r="429" spans="1:21" ht="30">
      <c r="A429" s="9">
        <v>581</v>
      </c>
      <c r="B429" s="44" t="s">
        <v>3625</v>
      </c>
      <c r="C429" s="5" t="s">
        <v>1052</v>
      </c>
      <c r="D429" s="625">
        <v>128</v>
      </c>
      <c r="E429" s="9" t="s">
        <v>1033</v>
      </c>
      <c r="F429" s="912">
        <v>202380.79999999999</v>
      </c>
      <c r="G429" s="528" t="s">
        <v>6283</v>
      </c>
      <c r="H429" s="435" t="s">
        <v>5882</v>
      </c>
      <c r="I429" s="42"/>
      <c r="J429" s="259"/>
      <c r="K429" s="260"/>
      <c r="L429" s="466"/>
      <c r="M429" s="70"/>
      <c r="N429" s="726">
        <f t="shared" si="6"/>
        <v>425</v>
      </c>
      <c r="O429" s="129"/>
      <c r="P429" s="129"/>
      <c r="Q429" s="129"/>
      <c r="R429" s="129"/>
      <c r="S429" s="129"/>
      <c r="T429" s="129"/>
      <c r="U429" s="129"/>
    </row>
    <row r="430" spans="1:21" ht="31.5">
      <c r="A430" s="9">
        <v>582</v>
      </c>
      <c r="B430" s="44" t="s">
        <v>3626</v>
      </c>
      <c r="C430" s="5" t="s">
        <v>1053</v>
      </c>
      <c r="D430" s="625">
        <v>375</v>
      </c>
      <c r="E430" s="9" t="s">
        <v>1054</v>
      </c>
      <c r="F430" s="912">
        <v>631050</v>
      </c>
      <c r="G430" s="528" t="s">
        <v>6283</v>
      </c>
      <c r="H430" s="435" t="s">
        <v>3621</v>
      </c>
      <c r="I430" s="42"/>
      <c r="J430" s="259"/>
      <c r="K430" s="260"/>
      <c r="L430" s="466"/>
      <c r="M430" s="70"/>
      <c r="N430" s="726">
        <f t="shared" si="6"/>
        <v>426</v>
      </c>
      <c r="O430" s="129"/>
      <c r="P430" s="129"/>
      <c r="Q430" s="129"/>
      <c r="R430" s="129"/>
      <c r="S430" s="129"/>
      <c r="T430" s="129"/>
      <c r="U430" s="129"/>
    </row>
    <row r="431" spans="1:21" ht="30">
      <c r="A431" s="9">
        <v>583</v>
      </c>
      <c r="B431" s="44" t="s">
        <v>3627</v>
      </c>
      <c r="C431" s="5" t="s">
        <v>1055</v>
      </c>
      <c r="D431" s="625">
        <v>337</v>
      </c>
      <c r="E431" s="9" t="s">
        <v>1021</v>
      </c>
      <c r="F431" s="912">
        <v>656651.24</v>
      </c>
      <c r="G431" s="528" t="s">
        <v>6283</v>
      </c>
      <c r="H431" s="435" t="s">
        <v>3622</v>
      </c>
      <c r="I431" s="42"/>
      <c r="J431" s="259"/>
      <c r="K431" s="260"/>
      <c r="L431" s="466"/>
      <c r="M431" s="70"/>
      <c r="N431" s="726">
        <f t="shared" si="6"/>
        <v>427</v>
      </c>
      <c r="O431" s="129"/>
      <c r="P431" s="129"/>
      <c r="Q431" s="129"/>
      <c r="R431" s="129"/>
      <c r="S431" s="129"/>
      <c r="T431" s="129"/>
      <c r="U431" s="129"/>
    </row>
    <row r="432" spans="1:21" ht="30">
      <c r="A432" s="9">
        <v>584</v>
      </c>
      <c r="B432" s="44" t="s">
        <v>3628</v>
      </c>
      <c r="C432" s="5" t="s">
        <v>1056</v>
      </c>
      <c r="D432" s="625">
        <v>130</v>
      </c>
      <c r="E432" s="9" t="s">
        <v>1057</v>
      </c>
      <c r="F432" s="912">
        <v>219436.1</v>
      </c>
      <c r="G432" s="528" t="s">
        <v>6283</v>
      </c>
      <c r="H432" s="435" t="s">
        <v>3623</v>
      </c>
      <c r="I432" s="42"/>
      <c r="J432" s="259"/>
      <c r="K432" s="260"/>
      <c r="L432" s="466"/>
      <c r="M432" s="70"/>
      <c r="N432" s="726">
        <f t="shared" si="6"/>
        <v>428</v>
      </c>
      <c r="O432" s="129"/>
      <c r="P432" s="129"/>
      <c r="Q432" s="129"/>
      <c r="R432" s="129"/>
      <c r="S432" s="129"/>
      <c r="T432" s="129"/>
      <c r="U432" s="129"/>
    </row>
    <row r="433" spans="1:21" ht="30">
      <c r="A433" s="9">
        <v>585</v>
      </c>
      <c r="B433" s="44" t="s">
        <v>3629</v>
      </c>
      <c r="C433" s="5" t="s">
        <v>1058</v>
      </c>
      <c r="D433" s="625">
        <v>172</v>
      </c>
      <c r="E433" s="9" t="s">
        <v>1059</v>
      </c>
      <c r="F433" s="912">
        <v>208262.76</v>
      </c>
      <c r="G433" s="528" t="s">
        <v>6283</v>
      </c>
      <c r="H433" s="435" t="s">
        <v>3624</v>
      </c>
      <c r="I433" s="42"/>
      <c r="J433" s="259"/>
      <c r="K433" s="260"/>
      <c r="L433" s="466"/>
      <c r="M433" s="70"/>
      <c r="N433" s="726">
        <f t="shared" si="6"/>
        <v>429</v>
      </c>
      <c r="O433" s="129"/>
      <c r="P433" s="129"/>
      <c r="Q433" s="129"/>
      <c r="R433" s="129"/>
      <c r="S433" s="129"/>
      <c r="T433" s="129"/>
      <c r="U433" s="129"/>
    </row>
    <row r="434" spans="1:21" ht="31.5">
      <c r="A434" s="38">
        <v>586</v>
      </c>
      <c r="B434" s="44" t="s">
        <v>3635</v>
      </c>
      <c r="C434" s="5" t="s">
        <v>1060</v>
      </c>
      <c r="D434" s="625">
        <v>120</v>
      </c>
      <c r="E434" s="255" t="s">
        <v>1061</v>
      </c>
      <c r="F434" s="912">
        <v>182121.60000000001</v>
      </c>
      <c r="G434" s="528" t="s">
        <v>6283</v>
      </c>
      <c r="H434" s="267" t="s">
        <v>3630</v>
      </c>
      <c r="I434" s="42"/>
      <c r="J434" s="259"/>
      <c r="K434" s="260"/>
      <c r="L434" s="441"/>
      <c r="M434" s="70"/>
      <c r="N434" s="726">
        <f t="shared" si="6"/>
        <v>430</v>
      </c>
      <c r="O434" s="129"/>
      <c r="P434" s="129"/>
      <c r="Q434" s="129"/>
      <c r="R434" s="129"/>
      <c r="S434" s="129"/>
      <c r="T434" s="129"/>
      <c r="U434" s="129"/>
    </row>
    <row r="435" spans="1:21" ht="45">
      <c r="A435" s="9">
        <v>587</v>
      </c>
      <c r="B435" s="44" t="s">
        <v>3636</v>
      </c>
      <c r="C435" s="5" t="s">
        <v>1062</v>
      </c>
      <c r="D435" s="622">
        <v>5332</v>
      </c>
      <c r="E435" s="557" t="s">
        <v>6634</v>
      </c>
      <c r="F435" s="912">
        <v>4871410.3600000003</v>
      </c>
      <c r="G435" s="528" t="s">
        <v>6283</v>
      </c>
      <c r="H435" s="435" t="s">
        <v>3631</v>
      </c>
      <c r="I435" s="42"/>
      <c r="J435" s="456" t="s">
        <v>6031</v>
      </c>
      <c r="K435" s="116" t="s">
        <v>1063</v>
      </c>
      <c r="L435" s="94" t="s">
        <v>1064</v>
      </c>
      <c r="M435" s="70"/>
      <c r="N435" s="726">
        <f t="shared" si="6"/>
        <v>431</v>
      </c>
      <c r="O435" s="129"/>
      <c r="P435" s="129"/>
      <c r="Q435" s="129"/>
      <c r="R435" s="129"/>
      <c r="S435" s="129"/>
      <c r="T435" s="129"/>
      <c r="U435" s="129"/>
    </row>
    <row r="436" spans="1:21" ht="51" customHeight="1">
      <c r="A436" s="38">
        <v>588</v>
      </c>
      <c r="B436" s="44" t="s">
        <v>3637</v>
      </c>
      <c r="C436" s="5" t="s">
        <v>1065</v>
      </c>
      <c r="D436" s="625">
        <v>3558</v>
      </c>
      <c r="E436" s="255" t="s">
        <v>1021</v>
      </c>
      <c r="F436" s="912">
        <v>6272504.9400000004</v>
      </c>
      <c r="G436" s="528" t="s">
        <v>6283</v>
      </c>
      <c r="H436" s="267" t="s">
        <v>3632</v>
      </c>
      <c r="I436" s="42"/>
      <c r="J436" s="259"/>
      <c r="K436" s="260"/>
      <c r="L436" s="441"/>
      <c r="M436" s="70"/>
      <c r="N436" s="726">
        <f t="shared" si="6"/>
        <v>432</v>
      </c>
      <c r="O436" s="129"/>
      <c r="P436" s="129"/>
      <c r="Q436" s="129"/>
      <c r="R436" s="129"/>
      <c r="S436" s="129"/>
      <c r="T436" s="129"/>
      <c r="U436" s="129"/>
    </row>
    <row r="437" spans="1:21" ht="47.25">
      <c r="A437" s="38">
        <v>589</v>
      </c>
      <c r="B437" s="44" t="s">
        <v>3638</v>
      </c>
      <c r="C437" s="5" t="s">
        <v>1066</v>
      </c>
      <c r="D437" s="625">
        <v>28</v>
      </c>
      <c r="E437" s="255" t="s">
        <v>1061</v>
      </c>
      <c r="F437" s="912">
        <v>63182.559999999998</v>
      </c>
      <c r="G437" s="528" t="s">
        <v>6283</v>
      </c>
      <c r="H437" s="267" t="s">
        <v>3633</v>
      </c>
      <c r="I437" s="42"/>
      <c r="J437" s="259"/>
      <c r="K437" s="260"/>
      <c r="L437" s="441"/>
      <c r="M437" s="70"/>
      <c r="N437" s="726">
        <f t="shared" si="6"/>
        <v>433</v>
      </c>
      <c r="O437" s="129"/>
      <c r="P437" s="129"/>
      <c r="Q437" s="129"/>
      <c r="R437" s="129"/>
      <c r="S437" s="129"/>
      <c r="T437" s="129"/>
      <c r="U437" s="129"/>
    </row>
    <row r="438" spans="1:21" ht="31.5">
      <c r="A438" s="38">
        <v>590</v>
      </c>
      <c r="B438" s="44" t="s">
        <v>3639</v>
      </c>
      <c r="C438" s="5" t="s">
        <v>1067</v>
      </c>
      <c r="D438" s="625">
        <f>1852-681</f>
        <v>1171</v>
      </c>
      <c r="E438" s="255" t="s">
        <v>2823</v>
      </c>
      <c r="F438" s="912">
        <v>2149417.34</v>
      </c>
      <c r="G438" s="528" t="s">
        <v>6283</v>
      </c>
      <c r="H438" s="435" t="s">
        <v>3634</v>
      </c>
      <c r="I438" s="42"/>
      <c r="J438" s="259" t="s">
        <v>2826</v>
      </c>
      <c r="K438" s="260"/>
      <c r="L438" s="441"/>
      <c r="M438" s="70"/>
      <c r="N438" s="726">
        <f t="shared" si="6"/>
        <v>434</v>
      </c>
      <c r="O438" s="129"/>
      <c r="P438" s="129"/>
      <c r="Q438" s="129"/>
      <c r="R438" s="129"/>
      <c r="S438" s="129"/>
      <c r="T438" s="129"/>
      <c r="U438" s="129"/>
    </row>
    <row r="439" spans="1:21" ht="31.5">
      <c r="A439" s="38">
        <v>591</v>
      </c>
      <c r="B439" s="44" t="s">
        <v>3643</v>
      </c>
      <c r="C439" s="56" t="s">
        <v>1068</v>
      </c>
      <c r="D439" s="658">
        <v>370</v>
      </c>
      <c r="E439" s="26" t="s">
        <v>1069</v>
      </c>
      <c r="F439" s="912">
        <v>380360</v>
      </c>
      <c r="G439" s="528" t="s">
        <v>6283</v>
      </c>
      <c r="H439" s="435" t="s">
        <v>3640</v>
      </c>
      <c r="I439" s="42"/>
      <c r="J439" s="259"/>
      <c r="K439" s="260"/>
      <c r="L439" s="441"/>
      <c r="M439" s="70"/>
      <c r="N439" s="726">
        <f t="shared" si="6"/>
        <v>435</v>
      </c>
      <c r="O439" s="129"/>
      <c r="P439" s="129"/>
      <c r="Q439" s="129"/>
      <c r="R439" s="129"/>
      <c r="S439" s="129"/>
      <c r="T439" s="129"/>
      <c r="U439" s="129"/>
    </row>
    <row r="440" spans="1:21" ht="30">
      <c r="A440" s="38">
        <v>592</v>
      </c>
      <c r="B440" s="44" t="s">
        <v>3644</v>
      </c>
      <c r="C440" s="5" t="s">
        <v>1070</v>
      </c>
      <c r="D440" s="625">
        <v>145</v>
      </c>
      <c r="E440" s="9" t="s">
        <v>1071</v>
      </c>
      <c r="F440" s="912">
        <v>188378.2</v>
      </c>
      <c r="G440" s="528" t="s">
        <v>6283</v>
      </c>
      <c r="H440" s="435" t="s">
        <v>3641</v>
      </c>
      <c r="I440" s="42"/>
      <c r="J440" s="259"/>
      <c r="K440" s="260"/>
      <c r="L440" s="441"/>
      <c r="M440" s="70"/>
      <c r="N440" s="726">
        <f t="shared" si="6"/>
        <v>436</v>
      </c>
      <c r="O440" s="129"/>
      <c r="P440" s="129"/>
      <c r="Q440" s="129"/>
      <c r="R440" s="129"/>
      <c r="S440" s="129"/>
      <c r="T440" s="129"/>
      <c r="U440" s="129"/>
    </row>
    <row r="441" spans="1:21" ht="68.25" customHeight="1">
      <c r="A441" s="38">
        <v>593</v>
      </c>
      <c r="B441" s="44" t="s">
        <v>3645</v>
      </c>
      <c r="C441" s="5" t="s">
        <v>1072</v>
      </c>
      <c r="D441" s="625">
        <v>10776</v>
      </c>
      <c r="E441" s="255" t="s">
        <v>3646</v>
      </c>
      <c r="F441" s="912">
        <v>9104437.7799999993</v>
      </c>
      <c r="G441" s="528" t="s">
        <v>6283</v>
      </c>
      <c r="H441" s="435" t="s">
        <v>3642</v>
      </c>
      <c r="I441" s="42"/>
      <c r="J441" s="114" t="s">
        <v>1073</v>
      </c>
      <c r="K441" s="457" t="s">
        <v>6032</v>
      </c>
      <c r="L441" s="94" t="s">
        <v>1074</v>
      </c>
      <c r="M441" s="70"/>
      <c r="N441" s="726">
        <f t="shared" si="6"/>
        <v>437</v>
      </c>
      <c r="O441" s="129"/>
      <c r="P441" s="129"/>
      <c r="Q441" s="129"/>
      <c r="R441" s="129"/>
      <c r="S441" s="129"/>
      <c r="T441" s="129"/>
      <c r="U441" s="129"/>
    </row>
    <row r="442" spans="1:21" ht="45">
      <c r="A442" s="9">
        <v>596</v>
      </c>
      <c r="B442" s="290" t="s">
        <v>3652</v>
      </c>
      <c r="C442" s="5" t="s">
        <v>1075</v>
      </c>
      <c r="D442" s="625">
        <v>152283</v>
      </c>
      <c r="E442" s="9" t="s">
        <v>1076</v>
      </c>
      <c r="F442" s="912">
        <v>43961056.439999998</v>
      </c>
      <c r="G442" s="528" t="s">
        <v>6283</v>
      </c>
      <c r="H442" s="435" t="s">
        <v>3647</v>
      </c>
      <c r="I442" s="42"/>
      <c r="J442" s="701" t="s">
        <v>7223</v>
      </c>
      <c r="K442" s="693" t="s">
        <v>7224</v>
      </c>
      <c r="L442" s="451" t="s">
        <v>7250</v>
      </c>
      <c r="M442" s="70"/>
      <c r="N442" s="726">
        <f t="shared" si="6"/>
        <v>438</v>
      </c>
      <c r="O442" s="129"/>
      <c r="P442" s="129"/>
      <c r="Q442" s="129"/>
      <c r="R442" s="129"/>
      <c r="S442" s="129"/>
      <c r="T442" s="129"/>
      <c r="U442" s="129"/>
    </row>
    <row r="443" spans="1:21" ht="171" customHeight="1">
      <c r="A443" s="38">
        <v>597</v>
      </c>
      <c r="B443" s="290" t="s">
        <v>3653</v>
      </c>
      <c r="C443" s="5" t="s">
        <v>1077</v>
      </c>
      <c r="D443" s="625">
        <v>719</v>
      </c>
      <c r="E443" s="290" t="s">
        <v>31</v>
      </c>
      <c r="F443" s="912">
        <v>2386914.63</v>
      </c>
      <c r="G443" s="528" t="s">
        <v>6283</v>
      </c>
      <c r="H443" s="435" t="s">
        <v>3648</v>
      </c>
      <c r="I443" s="42"/>
      <c r="J443" s="118" t="s">
        <v>4251</v>
      </c>
      <c r="K443" s="121" t="s">
        <v>4252</v>
      </c>
      <c r="L443" s="100" t="s">
        <v>4253</v>
      </c>
      <c r="M443" s="268"/>
      <c r="N443" s="726">
        <f t="shared" si="6"/>
        <v>439</v>
      </c>
      <c r="O443" s="129"/>
      <c r="P443" s="129"/>
      <c r="Q443" s="129"/>
      <c r="R443" s="129"/>
      <c r="S443" s="129"/>
      <c r="T443" s="129"/>
      <c r="U443" s="129"/>
    </row>
    <row r="444" spans="1:21" ht="67.5" customHeight="1">
      <c r="A444" s="38">
        <v>598</v>
      </c>
      <c r="B444" s="290" t="s">
        <v>3654</v>
      </c>
      <c r="C444" s="5" t="s">
        <v>1078</v>
      </c>
      <c r="D444" s="625">
        <v>9799</v>
      </c>
      <c r="E444" s="9" t="s">
        <v>1079</v>
      </c>
      <c r="F444" s="912">
        <v>16184910.310000001</v>
      </c>
      <c r="G444" s="528" t="s">
        <v>6283</v>
      </c>
      <c r="H444" s="435" t="s">
        <v>3649</v>
      </c>
      <c r="I444" s="42"/>
      <c r="J444" s="491" t="s">
        <v>6274</v>
      </c>
      <c r="K444" s="492" t="s">
        <v>6359</v>
      </c>
      <c r="L444" s="451" t="s">
        <v>6360</v>
      </c>
      <c r="M444" s="70"/>
      <c r="N444" s="726">
        <f t="shared" si="6"/>
        <v>440</v>
      </c>
      <c r="O444" s="129"/>
      <c r="P444" s="129"/>
      <c r="Q444" s="129"/>
      <c r="R444" s="129"/>
      <c r="S444" s="129"/>
      <c r="T444" s="129"/>
      <c r="U444" s="129"/>
    </row>
    <row r="445" spans="1:21" ht="47.25">
      <c r="A445" s="38">
        <v>599</v>
      </c>
      <c r="B445" s="44" t="s">
        <v>3655</v>
      </c>
      <c r="C445" s="5" t="s">
        <v>1080</v>
      </c>
      <c r="D445" s="629">
        <v>7875</v>
      </c>
      <c r="E445" s="170" t="s">
        <v>2707</v>
      </c>
      <c r="F445" s="912">
        <v>6854423.5</v>
      </c>
      <c r="G445" s="528" t="s">
        <v>6283</v>
      </c>
      <c r="H445" s="435" t="s">
        <v>3650</v>
      </c>
      <c r="I445" s="42"/>
      <c r="J445" s="114" t="s">
        <v>1081</v>
      </c>
      <c r="K445" s="116" t="s">
        <v>1082</v>
      </c>
      <c r="L445" s="94" t="s">
        <v>1083</v>
      </c>
      <c r="M445" s="70"/>
      <c r="N445" s="726">
        <f t="shared" si="6"/>
        <v>441</v>
      </c>
      <c r="O445" s="129"/>
      <c r="P445" s="129"/>
      <c r="Q445" s="129"/>
      <c r="R445" s="129"/>
      <c r="S445" s="129"/>
      <c r="T445" s="129"/>
      <c r="U445" s="129"/>
    </row>
    <row r="446" spans="1:21" ht="30" customHeight="1">
      <c r="A446" s="38">
        <v>600</v>
      </c>
      <c r="B446" s="290" t="s">
        <v>3656</v>
      </c>
      <c r="C446" s="5" t="s">
        <v>1084</v>
      </c>
      <c r="D446" s="627">
        <v>891</v>
      </c>
      <c r="E446" s="51" t="s">
        <v>1085</v>
      </c>
      <c r="F446" s="912">
        <v>639354.87</v>
      </c>
      <c r="G446" s="528" t="s">
        <v>6283</v>
      </c>
      <c r="H446" s="435" t="s">
        <v>3651</v>
      </c>
      <c r="I446" s="42"/>
      <c r="J446" s="259"/>
      <c r="K446" s="260"/>
      <c r="L446" s="441"/>
      <c r="M446" s="70"/>
      <c r="N446" s="726">
        <f t="shared" ref="N446:N506" si="7">N445+1</f>
        <v>442</v>
      </c>
      <c r="O446" s="129"/>
      <c r="P446" s="129"/>
      <c r="Q446" s="129"/>
      <c r="R446" s="129"/>
      <c r="S446" s="129"/>
      <c r="T446" s="129"/>
      <c r="U446" s="129"/>
    </row>
    <row r="447" spans="1:21" ht="45" customHeight="1">
      <c r="A447" s="38">
        <v>604</v>
      </c>
      <c r="B447" s="290" t="s">
        <v>3659</v>
      </c>
      <c r="C447" s="8" t="s">
        <v>1086</v>
      </c>
      <c r="D447" s="630">
        <v>561</v>
      </c>
      <c r="E447" s="51" t="s">
        <v>1087</v>
      </c>
      <c r="F447" s="912">
        <v>138466.01999999999</v>
      </c>
      <c r="G447" s="528" t="s">
        <v>6283</v>
      </c>
      <c r="H447" s="435" t="s">
        <v>3657</v>
      </c>
      <c r="I447" s="42"/>
      <c r="J447" s="259"/>
      <c r="K447" s="260"/>
      <c r="L447" s="441"/>
      <c r="M447" s="70"/>
      <c r="N447" s="726">
        <f>N446+1</f>
        <v>443</v>
      </c>
      <c r="O447" s="129"/>
      <c r="P447" s="129"/>
      <c r="Q447" s="129"/>
      <c r="R447" s="129"/>
      <c r="S447" s="129"/>
      <c r="T447" s="129"/>
      <c r="U447" s="129"/>
    </row>
    <row r="448" spans="1:21" ht="47.25" customHeight="1">
      <c r="A448" s="38">
        <v>605</v>
      </c>
      <c r="B448" s="290" t="s">
        <v>6635</v>
      </c>
      <c r="C448" s="5" t="s">
        <v>1088</v>
      </c>
      <c r="D448" s="630">
        <v>583</v>
      </c>
      <c r="E448" s="9" t="s">
        <v>145</v>
      </c>
      <c r="F448" s="912">
        <v>138264.28</v>
      </c>
      <c r="G448" s="528" t="s">
        <v>6283</v>
      </c>
      <c r="H448" s="435" t="s">
        <v>3658</v>
      </c>
      <c r="I448" s="42"/>
      <c r="J448" s="259"/>
      <c r="K448" s="260"/>
      <c r="L448" s="441"/>
      <c r="M448" s="70"/>
      <c r="N448" s="726">
        <f t="shared" si="7"/>
        <v>444</v>
      </c>
      <c r="O448" s="129"/>
      <c r="P448" s="129"/>
      <c r="Q448" s="129"/>
      <c r="R448" s="129"/>
      <c r="S448" s="129"/>
      <c r="T448" s="129"/>
      <c r="U448" s="129"/>
    </row>
    <row r="449" spans="1:21" ht="49.5" customHeight="1">
      <c r="A449" s="23">
        <v>607</v>
      </c>
      <c r="B449" s="5" t="s">
        <v>3661</v>
      </c>
      <c r="C449" s="5" t="s">
        <v>1089</v>
      </c>
      <c r="D449" s="628">
        <f>498</f>
        <v>498</v>
      </c>
      <c r="E449" s="5" t="s">
        <v>145</v>
      </c>
      <c r="F449" s="934">
        <v>118105.68</v>
      </c>
      <c r="G449" s="528" t="s">
        <v>6283</v>
      </c>
      <c r="H449" s="34" t="s">
        <v>3660</v>
      </c>
      <c r="I449" s="45"/>
      <c r="J449" s="478"/>
      <c r="K449" s="260"/>
      <c r="L449" s="441"/>
      <c r="M449" s="70"/>
      <c r="N449" s="726">
        <f t="shared" si="7"/>
        <v>445</v>
      </c>
      <c r="O449" s="129"/>
      <c r="P449" s="129"/>
      <c r="Q449" s="129"/>
      <c r="R449" s="129"/>
      <c r="S449" s="129"/>
      <c r="T449" s="129"/>
      <c r="U449" s="129"/>
    </row>
    <row r="450" spans="1:21" ht="66.75" customHeight="1">
      <c r="A450" s="261">
        <v>611</v>
      </c>
      <c r="B450" s="290" t="s">
        <v>3666</v>
      </c>
      <c r="C450" s="5" t="s">
        <v>1090</v>
      </c>
      <c r="D450" s="630">
        <v>2179</v>
      </c>
      <c r="E450" s="263" t="s">
        <v>31</v>
      </c>
      <c r="F450" s="966">
        <v>17029429.75</v>
      </c>
      <c r="G450" s="528" t="s">
        <v>6283</v>
      </c>
      <c r="H450" s="435" t="s">
        <v>3662</v>
      </c>
      <c r="I450" s="234"/>
      <c r="J450" s="259"/>
      <c r="K450" s="260"/>
      <c r="L450" s="469"/>
      <c r="M450" s="455" t="s">
        <v>2009</v>
      </c>
      <c r="N450" s="726">
        <f t="shared" si="7"/>
        <v>446</v>
      </c>
      <c r="O450" s="129"/>
      <c r="P450" s="129"/>
      <c r="Q450" s="129"/>
      <c r="R450" s="129"/>
      <c r="S450" s="129"/>
      <c r="T450" s="129"/>
      <c r="U450" s="129"/>
    </row>
    <row r="451" spans="1:21" ht="48" customHeight="1">
      <c r="A451" s="261">
        <v>612</v>
      </c>
      <c r="B451" s="290" t="s">
        <v>3667</v>
      </c>
      <c r="C451" s="5" t="s">
        <v>1091</v>
      </c>
      <c r="D451" s="626">
        <v>20209</v>
      </c>
      <c r="E451" s="557" t="s">
        <v>5261</v>
      </c>
      <c r="F451" s="966">
        <v>16506893.59</v>
      </c>
      <c r="G451" s="528" t="s">
        <v>6283</v>
      </c>
      <c r="H451" s="435" t="s">
        <v>6337</v>
      </c>
      <c r="I451" s="234"/>
      <c r="J451" s="114" t="s">
        <v>1092</v>
      </c>
      <c r="K451" s="116" t="s">
        <v>6193</v>
      </c>
      <c r="L451" s="94" t="s">
        <v>1093</v>
      </c>
      <c r="M451" s="70"/>
      <c r="N451" s="726">
        <f t="shared" si="7"/>
        <v>447</v>
      </c>
      <c r="O451" s="129"/>
      <c r="P451" s="129"/>
      <c r="Q451" s="129"/>
      <c r="R451" s="129"/>
      <c r="S451" s="129"/>
      <c r="T451" s="129"/>
      <c r="U451" s="129"/>
    </row>
    <row r="452" spans="1:21" ht="54.75" customHeight="1">
      <c r="A452" s="261">
        <v>613</v>
      </c>
      <c r="B452" s="44" t="s">
        <v>3668</v>
      </c>
      <c r="C452" s="5" t="s">
        <v>1094</v>
      </c>
      <c r="D452" s="626">
        <v>3470</v>
      </c>
      <c r="E452" s="614" t="s">
        <v>5262</v>
      </c>
      <c r="F452" s="967">
        <v>3050744.39</v>
      </c>
      <c r="G452" s="528" t="s">
        <v>6283</v>
      </c>
      <c r="H452" s="435" t="s">
        <v>3663</v>
      </c>
      <c r="I452" s="234"/>
      <c r="J452" s="456" t="s">
        <v>6033</v>
      </c>
      <c r="K452" s="116" t="s">
        <v>6194</v>
      </c>
      <c r="L452" s="95" t="s">
        <v>1095</v>
      </c>
      <c r="M452" s="70"/>
      <c r="N452" s="726">
        <f t="shared" si="7"/>
        <v>448</v>
      </c>
      <c r="O452" s="129"/>
      <c r="P452" s="129"/>
      <c r="Q452" s="129"/>
      <c r="R452" s="129"/>
      <c r="S452" s="129"/>
      <c r="T452" s="129"/>
      <c r="U452" s="129"/>
    </row>
    <row r="453" spans="1:21" ht="30">
      <c r="A453" s="262">
        <v>614</v>
      </c>
      <c r="B453" s="44" t="s">
        <v>3669</v>
      </c>
      <c r="C453" s="5" t="s">
        <v>1096</v>
      </c>
      <c r="D453" s="630">
        <v>588</v>
      </c>
      <c r="E453" s="262" t="s">
        <v>1097</v>
      </c>
      <c r="F453" s="912">
        <v>1648940.16</v>
      </c>
      <c r="G453" s="528" t="s">
        <v>6283</v>
      </c>
      <c r="H453" s="435" t="s">
        <v>3664</v>
      </c>
      <c r="I453" s="42"/>
      <c r="J453" s="259"/>
      <c r="K453" s="260"/>
      <c r="L453" s="441"/>
      <c r="M453" s="70"/>
      <c r="N453" s="726">
        <f t="shared" si="7"/>
        <v>449</v>
      </c>
      <c r="O453" s="129"/>
      <c r="P453" s="129"/>
      <c r="Q453" s="129"/>
      <c r="R453" s="129"/>
      <c r="S453" s="129"/>
      <c r="T453" s="129"/>
      <c r="U453" s="129"/>
    </row>
    <row r="454" spans="1:21" ht="45">
      <c r="A454" s="261">
        <v>615</v>
      </c>
      <c r="B454" s="44" t="s">
        <v>3670</v>
      </c>
      <c r="C454" s="5" t="s">
        <v>1098</v>
      </c>
      <c r="D454" s="630">
        <v>6831</v>
      </c>
      <c r="E454" s="262" t="s">
        <v>1099</v>
      </c>
      <c r="F454" s="912">
        <v>18374064.609999999</v>
      </c>
      <c r="G454" s="528" t="s">
        <v>6283</v>
      </c>
      <c r="H454" s="435" t="s">
        <v>3665</v>
      </c>
      <c r="I454" s="42"/>
      <c r="J454" s="114" t="s">
        <v>1100</v>
      </c>
      <c r="K454" s="116" t="s">
        <v>22</v>
      </c>
      <c r="L454" s="94" t="s">
        <v>1101</v>
      </c>
      <c r="M454" s="70"/>
      <c r="N454" s="726">
        <f t="shared" si="7"/>
        <v>450</v>
      </c>
      <c r="O454" s="129"/>
      <c r="P454" s="129"/>
      <c r="Q454" s="129"/>
      <c r="R454" s="129"/>
      <c r="S454" s="129"/>
      <c r="T454" s="129"/>
      <c r="U454" s="129"/>
    </row>
    <row r="455" spans="1:21" ht="75" customHeight="1">
      <c r="A455" s="38">
        <v>616</v>
      </c>
      <c r="B455" s="44" t="s">
        <v>3675</v>
      </c>
      <c r="C455" s="5" t="s">
        <v>1102</v>
      </c>
      <c r="D455" s="663">
        <f>13732-299-586-1298-712</f>
        <v>10837</v>
      </c>
      <c r="E455" s="897" t="s">
        <v>9866</v>
      </c>
      <c r="F455" s="912">
        <v>13426749.609999999</v>
      </c>
      <c r="G455" s="528" t="s">
        <v>6283</v>
      </c>
      <c r="H455" s="435" t="s">
        <v>3671</v>
      </c>
      <c r="I455" s="42"/>
      <c r="J455" s="259"/>
      <c r="K455" s="260"/>
      <c r="L455" s="466"/>
      <c r="M455" s="70"/>
      <c r="N455" s="726">
        <f t="shared" si="7"/>
        <v>451</v>
      </c>
      <c r="O455" s="129"/>
      <c r="P455" s="129"/>
      <c r="Q455" s="129"/>
      <c r="R455" s="129"/>
      <c r="S455" s="129"/>
      <c r="T455" s="129"/>
      <c r="U455" s="129"/>
    </row>
    <row r="456" spans="1:21" ht="52.5" customHeight="1">
      <c r="A456" s="38">
        <v>617</v>
      </c>
      <c r="B456" s="44" t="s">
        <v>3676</v>
      </c>
      <c r="C456" s="5" t="s">
        <v>1103</v>
      </c>
      <c r="D456" s="630">
        <f>82695-496</f>
        <v>82199</v>
      </c>
      <c r="E456" s="262" t="s">
        <v>1104</v>
      </c>
      <c r="F456" s="912">
        <v>101842335.64</v>
      </c>
      <c r="G456" s="528" t="s">
        <v>6283</v>
      </c>
      <c r="H456" s="435" t="s">
        <v>3672</v>
      </c>
      <c r="I456" s="42"/>
      <c r="J456" s="259"/>
      <c r="K456" s="260"/>
      <c r="L456" s="466"/>
      <c r="M456" s="70"/>
      <c r="N456" s="726">
        <f t="shared" si="7"/>
        <v>452</v>
      </c>
      <c r="O456" s="129"/>
      <c r="P456" s="129"/>
      <c r="Q456" s="129"/>
      <c r="R456" s="129"/>
      <c r="S456" s="129"/>
      <c r="T456" s="129"/>
      <c r="U456" s="129"/>
    </row>
    <row r="457" spans="1:21" ht="63.75" customHeight="1">
      <c r="A457" s="38">
        <v>618</v>
      </c>
      <c r="B457" s="44" t="s">
        <v>3677</v>
      </c>
      <c r="C457" s="5" t="s">
        <v>2010</v>
      </c>
      <c r="D457" s="630">
        <f>6256-5613</f>
        <v>643</v>
      </c>
      <c r="E457" s="262" t="s">
        <v>1105</v>
      </c>
      <c r="F457" s="912">
        <v>773684.75</v>
      </c>
      <c r="G457" s="528" t="s">
        <v>6283</v>
      </c>
      <c r="H457" s="435" t="s">
        <v>3673</v>
      </c>
      <c r="I457" s="42"/>
      <c r="J457" s="259"/>
      <c r="K457" s="260"/>
      <c r="L457" s="466"/>
      <c r="M457" s="70"/>
      <c r="N457" s="726">
        <f t="shared" si="7"/>
        <v>453</v>
      </c>
      <c r="O457" s="129"/>
      <c r="P457" s="129"/>
      <c r="Q457" s="129"/>
      <c r="R457" s="129"/>
      <c r="S457" s="129"/>
      <c r="T457" s="129"/>
      <c r="U457" s="129"/>
    </row>
    <row r="458" spans="1:21" ht="31.5">
      <c r="A458" s="38">
        <v>619</v>
      </c>
      <c r="B458" s="44" t="s">
        <v>3679</v>
      </c>
      <c r="C458" s="5" t="s">
        <v>1106</v>
      </c>
      <c r="D458" s="623">
        <v>85189</v>
      </c>
      <c r="E458" s="262" t="s">
        <v>1107</v>
      </c>
      <c r="F458" s="912">
        <v>104030391.39</v>
      </c>
      <c r="G458" s="528" t="s">
        <v>6283</v>
      </c>
      <c r="H458" s="435" t="s">
        <v>3674</v>
      </c>
      <c r="I458" s="42"/>
      <c r="J458" s="259"/>
      <c r="K458" s="260"/>
      <c r="L458" s="466"/>
      <c r="M458" s="70"/>
      <c r="N458" s="726">
        <f t="shared" si="7"/>
        <v>454</v>
      </c>
      <c r="O458" s="129"/>
      <c r="P458" s="129"/>
      <c r="Q458" s="129"/>
      <c r="R458" s="129"/>
      <c r="S458" s="129"/>
      <c r="T458" s="129"/>
      <c r="U458" s="129"/>
    </row>
    <row r="459" spans="1:21" ht="47.25">
      <c r="A459" s="38">
        <v>622</v>
      </c>
      <c r="B459" s="44" t="s">
        <v>3686</v>
      </c>
      <c r="C459" s="8" t="s">
        <v>1108</v>
      </c>
      <c r="D459" s="626">
        <v>1382</v>
      </c>
      <c r="E459" s="557" t="s">
        <v>6643</v>
      </c>
      <c r="F459" s="912">
        <v>1754062.04</v>
      </c>
      <c r="G459" s="528" t="s">
        <v>6283</v>
      </c>
      <c r="H459" s="435" t="s">
        <v>3678</v>
      </c>
      <c r="I459" s="234"/>
      <c r="J459" s="259"/>
      <c r="K459" s="260"/>
      <c r="L459" s="441"/>
      <c r="M459" s="70"/>
      <c r="N459" s="726">
        <f t="shared" si="7"/>
        <v>455</v>
      </c>
      <c r="O459" s="129"/>
      <c r="P459" s="129"/>
      <c r="Q459" s="129"/>
      <c r="R459" s="129"/>
      <c r="S459" s="129"/>
      <c r="T459" s="129"/>
      <c r="U459" s="129"/>
    </row>
    <row r="460" spans="1:21" ht="55.5" customHeight="1">
      <c r="A460" s="57">
        <v>628</v>
      </c>
      <c r="B460" s="59" t="s">
        <v>3687</v>
      </c>
      <c r="C460" s="61" t="s">
        <v>1109</v>
      </c>
      <c r="D460" s="627">
        <v>64182</v>
      </c>
      <c r="E460" s="12" t="s">
        <v>2025</v>
      </c>
      <c r="F460" s="912">
        <v>79519760.420000002</v>
      </c>
      <c r="G460" s="528" t="s">
        <v>6283</v>
      </c>
      <c r="H460" s="435" t="s">
        <v>3680</v>
      </c>
      <c r="I460" s="234"/>
      <c r="J460" s="271"/>
      <c r="K460" s="272"/>
      <c r="L460" s="476"/>
      <c r="M460" s="70"/>
      <c r="N460" s="726">
        <f t="shared" si="7"/>
        <v>456</v>
      </c>
      <c r="O460" s="129"/>
      <c r="P460" s="129"/>
      <c r="Q460" s="129"/>
      <c r="R460" s="129"/>
      <c r="S460" s="129"/>
      <c r="T460" s="129"/>
      <c r="U460" s="129"/>
    </row>
    <row r="461" spans="1:21" ht="90">
      <c r="A461" s="57">
        <v>632</v>
      </c>
      <c r="B461" s="59" t="s">
        <v>3693</v>
      </c>
      <c r="C461" s="61" t="s">
        <v>1110</v>
      </c>
      <c r="D461" s="627">
        <v>1133</v>
      </c>
      <c r="E461" s="63" t="s">
        <v>2026</v>
      </c>
      <c r="F461" s="912">
        <v>2278972.85</v>
      </c>
      <c r="G461" s="528" t="s">
        <v>6283</v>
      </c>
      <c r="H461" s="435" t="s">
        <v>3681</v>
      </c>
      <c r="I461" s="234"/>
      <c r="J461" s="466"/>
      <c r="K461" s="260"/>
      <c r="L461" s="441"/>
      <c r="M461" s="83"/>
      <c r="N461" s="726">
        <f t="shared" si="7"/>
        <v>457</v>
      </c>
      <c r="O461" s="129"/>
      <c r="P461" s="129"/>
      <c r="Q461" s="129"/>
      <c r="R461" s="129"/>
      <c r="S461" s="129"/>
      <c r="T461" s="129"/>
      <c r="U461" s="129"/>
    </row>
    <row r="462" spans="1:21" ht="45">
      <c r="A462" s="57">
        <v>634</v>
      </c>
      <c r="B462" s="59" t="s">
        <v>7125</v>
      </c>
      <c r="C462" s="61" t="s">
        <v>1111</v>
      </c>
      <c r="D462" s="627">
        <v>1076</v>
      </c>
      <c r="E462" s="12" t="s">
        <v>7109</v>
      </c>
      <c r="F462" s="912">
        <v>2488981.6800000002</v>
      </c>
      <c r="G462" s="529" t="s">
        <v>6283</v>
      </c>
      <c r="H462" s="849" t="s">
        <v>3682</v>
      </c>
      <c r="I462" s="476"/>
      <c r="J462" s="562" t="s">
        <v>10125</v>
      </c>
      <c r="K462" s="561" t="s">
        <v>6431</v>
      </c>
      <c r="L462" s="562" t="s">
        <v>6432</v>
      </c>
      <c r="M462" s="962" t="s">
        <v>10126</v>
      </c>
      <c r="N462" s="726">
        <f t="shared" si="7"/>
        <v>458</v>
      </c>
      <c r="O462" s="129"/>
      <c r="P462" s="129"/>
      <c r="Q462" s="129"/>
      <c r="R462" s="129"/>
      <c r="S462" s="129"/>
      <c r="T462" s="129"/>
      <c r="U462" s="129"/>
    </row>
    <row r="463" spans="1:21" ht="45">
      <c r="A463" s="57">
        <v>635</v>
      </c>
      <c r="B463" s="59" t="s">
        <v>3706</v>
      </c>
      <c r="C463" s="61" t="s">
        <v>1112</v>
      </c>
      <c r="D463" s="627">
        <v>10651</v>
      </c>
      <c r="E463" s="12" t="s">
        <v>3707</v>
      </c>
      <c r="F463" s="912">
        <v>9001852.5700000003</v>
      </c>
      <c r="G463" s="528" t="s">
        <v>6283</v>
      </c>
      <c r="H463" s="435" t="s">
        <v>5856</v>
      </c>
      <c r="I463" s="234"/>
      <c r="J463" s="451" t="s">
        <v>6034</v>
      </c>
      <c r="K463" s="116" t="s">
        <v>1113</v>
      </c>
      <c r="L463" s="97" t="s">
        <v>1114</v>
      </c>
      <c r="M463" s="83"/>
      <c r="N463" s="726">
        <f t="shared" si="7"/>
        <v>459</v>
      </c>
      <c r="O463" s="129"/>
      <c r="P463" s="129"/>
      <c r="Q463" s="129"/>
      <c r="R463" s="129"/>
      <c r="S463" s="129"/>
      <c r="T463" s="129"/>
      <c r="U463" s="129"/>
    </row>
    <row r="464" spans="1:21" ht="45">
      <c r="A464" s="57">
        <v>636</v>
      </c>
      <c r="B464" s="59" t="s">
        <v>3715</v>
      </c>
      <c r="C464" s="61" t="s">
        <v>1115</v>
      </c>
      <c r="D464" s="627">
        <v>8912</v>
      </c>
      <c r="E464" s="12" t="s">
        <v>1116</v>
      </c>
      <c r="F464" s="912">
        <v>11041726.73</v>
      </c>
      <c r="G464" s="528" t="s">
        <v>6283</v>
      </c>
      <c r="H464" s="435" t="s">
        <v>3683</v>
      </c>
      <c r="I464" s="234"/>
      <c r="J464" s="259"/>
      <c r="K464" s="260"/>
      <c r="L464" s="441"/>
      <c r="M464" s="70"/>
      <c r="N464" s="726">
        <f t="shared" si="7"/>
        <v>460</v>
      </c>
      <c r="O464" s="129"/>
      <c r="P464" s="129"/>
      <c r="Q464" s="129"/>
      <c r="R464" s="129"/>
      <c r="S464" s="129"/>
      <c r="T464" s="129"/>
      <c r="U464" s="129"/>
    </row>
    <row r="465" spans="1:21" ht="57.75" customHeight="1">
      <c r="A465" s="57">
        <v>637</v>
      </c>
      <c r="B465" s="59" t="s">
        <v>3716</v>
      </c>
      <c r="C465" s="61" t="s">
        <v>1117</v>
      </c>
      <c r="D465" s="627">
        <v>2488</v>
      </c>
      <c r="E465" s="12" t="s">
        <v>1118</v>
      </c>
      <c r="F465" s="912">
        <v>1751606.84</v>
      </c>
      <c r="G465" s="528" t="s">
        <v>6283</v>
      </c>
      <c r="H465" s="435" t="s">
        <v>5857</v>
      </c>
      <c r="I465" s="234"/>
      <c r="J465" s="456" t="s">
        <v>229</v>
      </c>
      <c r="K465" s="116" t="s">
        <v>1120</v>
      </c>
      <c r="L465" s="97" t="s">
        <v>1121</v>
      </c>
      <c r="M465" s="70"/>
      <c r="N465" s="726">
        <f t="shared" si="7"/>
        <v>461</v>
      </c>
      <c r="O465" s="129"/>
      <c r="P465" s="129"/>
      <c r="Q465" s="129"/>
      <c r="R465" s="129"/>
      <c r="S465" s="129"/>
      <c r="T465" s="129"/>
      <c r="U465" s="129"/>
    </row>
    <row r="466" spans="1:21" ht="30">
      <c r="A466" s="57">
        <v>638</v>
      </c>
      <c r="B466" s="59" t="s">
        <v>3717</v>
      </c>
      <c r="C466" s="61" t="s">
        <v>1122</v>
      </c>
      <c r="D466" s="663">
        <v>777</v>
      </c>
      <c r="E466" s="557" t="s">
        <v>6649</v>
      </c>
      <c r="F466" s="912">
        <v>7088027.0999999996</v>
      </c>
      <c r="G466" s="528" t="s">
        <v>6283</v>
      </c>
      <c r="H466" s="435" t="s">
        <v>5858</v>
      </c>
      <c r="I466" s="234"/>
      <c r="J466" s="114"/>
      <c r="K466" s="116"/>
      <c r="L466" s="102"/>
      <c r="M466" s="70"/>
      <c r="N466" s="726">
        <f t="shared" si="7"/>
        <v>462</v>
      </c>
      <c r="O466" s="129"/>
      <c r="P466" s="129"/>
      <c r="Q466" s="129"/>
      <c r="R466" s="129"/>
      <c r="S466" s="129"/>
      <c r="T466" s="129"/>
      <c r="U466" s="129"/>
    </row>
    <row r="467" spans="1:21" ht="45">
      <c r="A467" s="12">
        <v>639</v>
      </c>
      <c r="B467" s="59" t="s">
        <v>4042</v>
      </c>
      <c r="C467" s="61" t="s">
        <v>1123</v>
      </c>
      <c r="D467" s="627">
        <v>11512</v>
      </c>
      <c r="E467" s="12" t="s">
        <v>1116</v>
      </c>
      <c r="F467" s="912">
        <v>14263056.34</v>
      </c>
      <c r="G467" s="528" t="s">
        <v>6283</v>
      </c>
      <c r="H467" s="435" t="s">
        <v>3684</v>
      </c>
      <c r="I467" s="234"/>
      <c r="J467" s="114"/>
      <c r="K467" s="116"/>
      <c r="L467" s="102"/>
      <c r="M467" s="70"/>
      <c r="N467" s="726">
        <f t="shared" si="7"/>
        <v>463</v>
      </c>
      <c r="O467" s="129"/>
      <c r="P467" s="129"/>
      <c r="Q467" s="129"/>
      <c r="R467" s="129"/>
      <c r="S467" s="129"/>
      <c r="T467" s="129"/>
      <c r="U467" s="129"/>
    </row>
    <row r="468" spans="1:21" ht="45">
      <c r="A468" s="57">
        <v>640</v>
      </c>
      <c r="B468" s="59" t="s">
        <v>3718</v>
      </c>
      <c r="C468" s="61" t="s">
        <v>1124</v>
      </c>
      <c r="D468" s="627">
        <v>20000</v>
      </c>
      <c r="E468" s="12" t="s">
        <v>3720</v>
      </c>
      <c r="F468" s="912">
        <v>2867723.04</v>
      </c>
      <c r="G468" s="528" t="s">
        <v>6283</v>
      </c>
      <c r="H468" s="435" t="s">
        <v>3685</v>
      </c>
      <c r="I468" s="42"/>
      <c r="J468" s="118" t="s">
        <v>1125</v>
      </c>
      <c r="K468" s="121" t="s">
        <v>2741</v>
      </c>
      <c r="L468" s="100" t="s">
        <v>3721</v>
      </c>
      <c r="M468" s="70"/>
      <c r="N468" s="726">
        <f t="shared" si="7"/>
        <v>464</v>
      </c>
      <c r="O468" s="129"/>
      <c r="P468" s="129"/>
      <c r="Q468" s="129"/>
      <c r="R468" s="129"/>
      <c r="S468" s="129"/>
      <c r="T468" s="129"/>
      <c r="U468" s="129"/>
    </row>
    <row r="469" spans="1:21" ht="45">
      <c r="A469" s="57">
        <v>641</v>
      </c>
      <c r="B469" s="59" t="s">
        <v>3719</v>
      </c>
      <c r="C469" s="61" t="s">
        <v>7641</v>
      </c>
      <c r="D469" s="663">
        <f>1315955-270308-20474-19527-90033-2184-717-26183-311054-256815</f>
        <v>318660</v>
      </c>
      <c r="E469" s="696" t="s">
        <v>7609</v>
      </c>
      <c r="F469" s="912">
        <v>829835.59</v>
      </c>
      <c r="G469" s="528" t="s">
        <v>6283</v>
      </c>
      <c r="H469" s="435" t="s">
        <v>3688</v>
      </c>
      <c r="I469" s="42"/>
      <c r="J469" s="259"/>
      <c r="K469" s="260"/>
      <c r="L469" s="441"/>
      <c r="M469" s="70"/>
      <c r="N469" s="726">
        <f t="shared" si="7"/>
        <v>465</v>
      </c>
      <c r="O469" s="129"/>
      <c r="P469" s="129"/>
      <c r="Q469" s="129"/>
      <c r="R469" s="129"/>
      <c r="S469" s="129"/>
      <c r="T469" s="129"/>
      <c r="U469" s="129"/>
    </row>
    <row r="470" spans="1:21" ht="78" customHeight="1">
      <c r="A470" s="57">
        <v>642</v>
      </c>
      <c r="B470" s="59" t="s">
        <v>3725</v>
      </c>
      <c r="C470" s="61" t="s">
        <v>1126</v>
      </c>
      <c r="D470" s="627">
        <v>2595</v>
      </c>
      <c r="E470" s="12" t="s">
        <v>1127</v>
      </c>
      <c r="F470" s="912">
        <v>12113511.9</v>
      </c>
      <c r="G470" s="528" t="s">
        <v>6283</v>
      </c>
      <c r="H470" s="435" t="s">
        <v>5854</v>
      </c>
      <c r="I470" s="42"/>
      <c r="J470" s="478"/>
      <c r="K470" s="260"/>
      <c r="L470" s="441"/>
      <c r="M470" s="70"/>
      <c r="N470" s="726">
        <f t="shared" si="7"/>
        <v>466</v>
      </c>
      <c r="O470" s="129"/>
      <c r="P470" s="129"/>
      <c r="Q470" s="129"/>
      <c r="R470" s="129"/>
      <c r="S470" s="129"/>
      <c r="T470" s="129"/>
      <c r="U470" s="129"/>
    </row>
    <row r="471" spans="1:21" ht="59.25" customHeight="1">
      <c r="A471" s="57">
        <v>648</v>
      </c>
      <c r="B471" s="12" t="s">
        <v>3726</v>
      </c>
      <c r="C471" s="58" t="s">
        <v>1128</v>
      </c>
      <c r="D471" s="627">
        <v>1300</v>
      </c>
      <c r="E471" s="12" t="s">
        <v>1129</v>
      </c>
      <c r="F471" s="912">
        <v>2403114.3199999998</v>
      </c>
      <c r="G471" s="528" t="s">
        <v>6283</v>
      </c>
      <c r="H471" s="435" t="s">
        <v>3689</v>
      </c>
      <c r="I471" s="234"/>
      <c r="J471" s="88" t="s">
        <v>1130</v>
      </c>
      <c r="K471" s="89" t="s">
        <v>1131</v>
      </c>
      <c r="L471" s="123" t="s">
        <v>1132</v>
      </c>
      <c r="M471" s="70"/>
      <c r="N471" s="726">
        <f t="shared" si="7"/>
        <v>467</v>
      </c>
      <c r="O471" s="129"/>
      <c r="P471" s="129"/>
      <c r="Q471" s="129"/>
      <c r="R471" s="129"/>
      <c r="S471" s="129"/>
      <c r="T471" s="129"/>
      <c r="U471" s="129"/>
    </row>
    <row r="472" spans="1:21" ht="45">
      <c r="A472" s="57">
        <v>649</v>
      </c>
      <c r="B472" s="12" t="s">
        <v>3727</v>
      </c>
      <c r="C472" s="58" t="s">
        <v>1133</v>
      </c>
      <c r="D472" s="627">
        <v>8526</v>
      </c>
      <c r="E472" s="12" t="s">
        <v>6200</v>
      </c>
      <c r="F472" s="912">
        <v>10563483.18</v>
      </c>
      <c r="G472" s="528" t="s">
        <v>6283</v>
      </c>
      <c r="H472" s="435" t="s">
        <v>5855</v>
      </c>
      <c r="I472" s="42"/>
      <c r="J472" s="478"/>
      <c r="K472" s="260"/>
      <c r="L472" s="487"/>
      <c r="M472" s="70"/>
      <c r="N472" s="726">
        <f t="shared" si="7"/>
        <v>468</v>
      </c>
      <c r="O472" s="129"/>
      <c r="P472" s="129"/>
      <c r="Q472" s="129"/>
      <c r="R472" s="129"/>
      <c r="S472" s="129"/>
      <c r="T472" s="129"/>
      <c r="U472" s="129"/>
    </row>
    <row r="473" spans="1:21" ht="60">
      <c r="A473" s="57">
        <v>650</v>
      </c>
      <c r="B473" s="12" t="s">
        <v>3728</v>
      </c>
      <c r="C473" s="58" t="s">
        <v>1135</v>
      </c>
      <c r="D473" s="663">
        <f>199883-146792</f>
        <v>53091</v>
      </c>
      <c r="E473" s="696" t="s">
        <v>8430</v>
      </c>
      <c r="F473" s="912">
        <v>65778311.68</v>
      </c>
      <c r="G473" s="528" t="s">
        <v>6283</v>
      </c>
      <c r="H473" s="435" t="s">
        <v>3690</v>
      </c>
      <c r="I473" s="42"/>
      <c r="J473" s="917"/>
      <c r="K473" s="917"/>
      <c r="L473" s="917"/>
      <c r="M473" s="70"/>
      <c r="N473" s="726">
        <f t="shared" si="7"/>
        <v>469</v>
      </c>
      <c r="O473" s="129"/>
      <c r="P473" s="129"/>
      <c r="Q473" s="129"/>
      <c r="R473" s="129"/>
      <c r="S473" s="129"/>
      <c r="T473" s="129"/>
      <c r="U473" s="129"/>
    </row>
    <row r="474" spans="1:21" ht="66" customHeight="1">
      <c r="A474" s="57">
        <v>651</v>
      </c>
      <c r="B474" s="12" t="s">
        <v>3729</v>
      </c>
      <c r="C474" s="58" t="s">
        <v>1136</v>
      </c>
      <c r="D474" s="627">
        <v>29610</v>
      </c>
      <c r="E474" s="12" t="s">
        <v>8431</v>
      </c>
      <c r="F474" s="912">
        <v>2998300.21</v>
      </c>
      <c r="G474" s="528" t="s">
        <v>6283</v>
      </c>
      <c r="H474" s="435" t="s">
        <v>5852</v>
      </c>
      <c r="I474" s="42"/>
      <c r="J474" s="917"/>
      <c r="K474" s="917"/>
      <c r="L474" s="917"/>
      <c r="M474" s="70"/>
      <c r="N474" s="726">
        <f t="shared" si="7"/>
        <v>470</v>
      </c>
      <c r="O474" s="129"/>
      <c r="P474" s="129"/>
      <c r="Q474" s="129"/>
      <c r="R474" s="129"/>
      <c r="S474" s="129"/>
      <c r="T474" s="129"/>
      <c r="U474" s="129"/>
    </row>
    <row r="475" spans="1:21" ht="45">
      <c r="A475" s="57">
        <v>652</v>
      </c>
      <c r="B475" s="12" t="s">
        <v>3730</v>
      </c>
      <c r="C475" s="58" t="s">
        <v>1137</v>
      </c>
      <c r="D475" s="629">
        <v>5415</v>
      </c>
      <c r="E475" s="12" t="s">
        <v>3731</v>
      </c>
      <c r="F475" s="912">
        <v>4692107.82</v>
      </c>
      <c r="G475" s="528" t="s">
        <v>6283</v>
      </c>
      <c r="H475" s="435" t="s">
        <v>3691</v>
      </c>
      <c r="I475" s="42"/>
      <c r="J475" s="88" t="s">
        <v>1138</v>
      </c>
      <c r="K475" s="89" t="s">
        <v>1139</v>
      </c>
      <c r="L475" s="123" t="s">
        <v>1140</v>
      </c>
      <c r="M475" s="70"/>
      <c r="N475" s="726">
        <f t="shared" si="7"/>
        <v>471</v>
      </c>
      <c r="O475" s="129"/>
      <c r="P475" s="129"/>
      <c r="Q475" s="129"/>
      <c r="R475" s="129"/>
      <c r="S475" s="129"/>
      <c r="T475" s="129"/>
      <c r="U475" s="129"/>
    </row>
    <row r="476" spans="1:21" ht="55.5" customHeight="1">
      <c r="A476" s="12">
        <v>653</v>
      </c>
      <c r="B476" s="290" t="s">
        <v>3732</v>
      </c>
      <c r="C476" s="8" t="s">
        <v>1141</v>
      </c>
      <c r="D476" s="625">
        <v>495</v>
      </c>
      <c r="E476" s="9" t="s">
        <v>1142</v>
      </c>
      <c r="F476" s="912">
        <v>3163332.15</v>
      </c>
      <c r="G476" s="528" t="s">
        <v>6283</v>
      </c>
      <c r="H476" s="435" t="s">
        <v>5853</v>
      </c>
      <c r="I476" s="42"/>
      <c r="J476" s="464"/>
      <c r="K476" s="445"/>
      <c r="L476" s="441"/>
      <c r="M476" s="70"/>
      <c r="N476" s="726">
        <f t="shared" si="7"/>
        <v>472</v>
      </c>
      <c r="O476" s="129"/>
      <c r="P476" s="129"/>
      <c r="Q476" s="129"/>
      <c r="R476" s="129"/>
      <c r="S476" s="129"/>
      <c r="T476" s="129"/>
      <c r="U476" s="129"/>
    </row>
    <row r="477" spans="1:21" ht="60" customHeight="1">
      <c r="A477" s="12">
        <v>655</v>
      </c>
      <c r="B477" s="290" t="s">
        <v>3733</v>
      </c>
      <c r="C477" s="8" t="s">
        <v>1143</v>
      </c>
      <c r="D477" s="629">
        <v>63105</v>
      </c>
      <c r="E477" s="12" t="s">
        <v>3734</v>
      </c>
      <c r="F477" s="912">
        <v>7992002.7800000003</v>
      </c>
      <c r="G477" s="528" t="s">
        <v>6283</v>
      </c>
      <c r="H477" s="435" t="s">
        <v>3692</v>
      </c>
      <c r="I477" s="42"/>
      <c r="J477" s="96" t="s">
        <v>1134</v>
      </c>
      <c r="K477" s="106" t="s">
        <v>22</v>
      </c>
      <c r="L477" s="89" t="s">
        <v>1144</v>
      </c>
      <c r="M477" s="70"/>
      <c r="N477" s="726">
        <f>N476+1</f>
        <v>473</v>
      </c>
      <c r="O477" s="129"/>
      <c r="P477" s="129"/>
      <c r="Q477" s="129"/>
      <c r="R477" s="129"/>
      <c r="S477" s="129"/>
      <c r="T477" s="129"/>
      <c r="U477" s="129"/>
    </row>
    <row r="478" spans="1:21" ht="75">
      <c r="A478" s="12">
        <v>656</v>
      </c>
      <c r="B478" s="290" t="s">
        <v>3735</v>
      </c>
      <c r="C478" s="8" t="s">
        <v>1145</v>
      </c>
      <c r="D478" s="625">
        <v>61304</v>
      </c>
      <c r="E478" s="12" t="s">
        <v>3736</v>
      </c>
      <c r="F478" s="912">
        <v>75953996.329999998</v>
      </c>
      <c r="G478" s="528" t="s">
        <v>6283</v>
      </c>
      <c r="H478" s="435" t="s">
        <v>3694</v>
      </c>
      <c r="I478" s="42"/>
      <c r="J478" s="917"/>
      <c r="K478" s="917"/>
      <c r="L478" s="917"/>
      <c r="M478" s="70"/>
      <c r="N478" s="726">
        <f t="shared" si="7"/>
        <v>474</v>
      </c>
      <c r="O478" s="129"/>
      <c r="P478" s="129"/>
      <c r="Q478" s="129"/>
      <c r="R478" s="129"/>
      <c r="S478" s="129"/>
      <c r="T478" s="129"/>
      <c r="U478" s="129"/>
    </row>
    <row r="479" spans="1:21" ht="60">
      <c r="A479" s="12">
        <v>657</v>
      </c>
      <c r="B479" s="290" t="s">
        <v>3737</v>
      </c>
      <c r="C479" s="8" t="s">
        <v>1146</v>
      </c>
      <c r="D479" s="625">
        <v>17354</v>
      </c>
      <c r="E479" s="12" t="s">
        <v>3738</v>
      </c>
      <c r="F479" s="912">
        <v>21501136.18</v>
      </c>
      <c r="G479" s="528" t="s">
        <v>6283</v>
      </c>
      <c r="H479" s="435" t="s">
        <v>5850</v>
      </c>
      <c r="I479" s="42"/>
      <c r="J479" s="917"/>
      <c r="K479" s="917"/>
      <c r="L479" s="917"/>
      <c r="M479" s="70"/>
      <c r="N479" s="726">
        <f t="shared" si="7"/>
        <v>475</v>
      </c>
      <c r="O479" s="129"/>
      <c r="P479" s="129"/>
      <c r="Q479" s="129"/>
      <c r="R479" s="129"/>
      <c r="S479" s="129"/>
      <c r="T479" s="129"/>
      <c r="U479" s="129"/>
    </row>
    <row r="480" spans="1:21" ht="45">
      <c r="A480" s="12">
        <v>659</v>
      </c>
      <c r="B480" s="290" t="s">
        <v>3739</v>
      </c>
      <c r="C480" s="8" t="s">
        <v>1147</v>
      </c>
      <c r="D480" s="630">
        <v>743</v>
      </c>
      <c r="E480" s="9" t="s">
        <v>1148</v>
      </c>
      <c r="F480" s="912">
        <v>1164578.2</v>
      </c>
      <c r="G480" s="528" t="s">
        <v>6283</v>
      </c>
      <c r="H480" s="435" t="s">
        <v>5851</v>
      </c>
      <c r="I480" s="42"/>
      <c r="J480" s="96" t="s">
        <v>2868</v>
      </c>
      <c r="K480" s="89" t="s">
        <v>2867</v>
      </c>
      <c r="L480" s="95" t="s">
        <v>2866</v>
      </c>
      <c r="M480" s="70"/>
      <c r="N480" s="726">
        <f t="shared" si="7"/>
        <v>476</v>
      </c>
      <c r="O480" s="129"/>
      <c r="P480" s="129"/>
      <c r="Q480" s="129"/>
      <c r="R480" s="129"/>
      <c r="S480" s="129"/>
      <c r="T480" s="129"/>
      <c r="U480" s="129"/>
    </row>
    <row r="481" spans="1:21" ht="49.5" customHeight="1">
      <c r="A481" s="12">
        <v>660</v>
      </c>
      <c r="B481" s="290" t="s">
        <v>3740</v>
      </c>
      <c r="C481" s="8" t="s">
        <v>1149</v>
      </c>
      <c r="D481" s="630">
        <v>4220</v>
      </c>
      <c r="E481" s="9" t="s">
        <v>1150</v>
      </c>
      <c r="F481" s="912">
        <v>3684907.53</v>
      </c>
      <c r="G481" s="528" t="s">
        <v>6283</v>
      </c>
      <c r="H481" s="435" t="s">
        <v>3695</v>
      </c>
      <c r="I481" s="42"/>
      <c r="J481" s="88" t="s">
        <v>913</v>
      </c>
      <c r="K481" s="89" t="s">
        <v>6240</v>
      </c>
      <c r="L481" s="123" t="s">
        <v>1151</v>
      </c>
      <c r="M481" s="70"/>
      <c r="N481" s="726">
        <f t="shared" si="7"/>
        <v>477</v>
      </c>
      <c r="O481" s="129"/>
      <c r="P481" s="129"/>
      <c r="Q481" s="129"/>
      <c r="R481" s="129"/>
      <c r="S481" s="129"/>
      <c r="T481" s="129"/>
      <c r="U481" s="129"/>
    </row>
    <row r="482" spans="1:21" ht="45">
      <c r="A482" s="12">
        <v>661</v>
      </c>
      <c r="B482" s="290" t="s">
        <v>3741</v>
      </c>
      <c r="C482" s="8" t="s">
        <v>1152</v>
      </c>
      <c r="D482" s="626">
        <v>9691</v>
      </c>
      <c r="E482" s="557" t="s">
        <v>1153</v>
      </c>
      <c r="F482" s="912">
        <v>8218474.5599999996</v>
      </c>
      <c r="G482" s="528" t="s">
        <v>6283</v>
      </c>
      <c r="H482" s="435" t="s">
        <v>5462</v>
      </c>
      <c r="I482" s="42"/>
      <c r="J482" s="101" t="s">
        <v>1154</v>
      </c>
      <c r="K482" s="99" t="s">
        <v>22</v>
      </c>
      <c r="L482" s="105" t="s">
        <v>1155</v>
      </c>
      <c r="M482" s="70"/>
      <c r="N482" s="726">
        <f t="shared" si="7"/>
        <v>478</v>
      </c>
      <c r="O482" s="129"/>
      <c r="P482" s="129"/>
      <c r="Q482" s="129"/>
      <c r="R482" s="129"/>
      <c r="S482" s="129"/>
      <c r="T482" s="129"/>
      <c r="U482" s="129"/>
    </row>
    <row r="483" spans="1:21" ht="45">
      <c r="A483" s="12">
        <v>662</v>
      </c>
      <c r="B483" s="290" t="s">
        <v>3742</v>
      </c>
      <c r="C483" s="8" t="s">
        <v>1156</v>
      </c>
      <c r="D483" s="630">
        <v>9009</v>
      </c>
      <c r="E483" s="270" t="s">
        <v>3743</v>
      </c>
      <c r="F483" s="912">
        <v>7658918.8499999996</v>
      </c>
      <c r="G483" s="528" t="s">
        <v>6283</v>
      </c>
      <c r="H483" s="435" t="s">
        <v>3696</v>
      </c>
      <c r="I483" s="42"/>
      <c r="J483" s="88" t="s">
        <v>1157</v>
      </c>
      <c r="K483" s="99" t="s">
        <v>22</v>
      </c>
      <c r="L483" s="105" t="s">
        <v>1158</v>
      </c>
      <c r="M483" s="70"/>
      <c r="N483" s="726">
        <f t="shared" si="7"/>
        <v>479</v>
      </c>
      <c r="O483" s="129"/>
      <c r="P483" s="129"/>
      <c r="Q483" s="129"/>
      <c r="R483" s="129"/>
      <c r="S483" s="129"/>
      <c r="T483" s="129"/>
      <c r="U483" s="129"/>
    </row>
    <row r="484" spans="1:21" ht="45">
      <c r="A484" s="12">
        <v>663</v>
      </c>
      <c r="B484" s="290" t="s">
        <v>3744</v>
      </c>
      <c r="C484" s="8" t="s">
        <v>1159</v>
      </c>
      <c r="D484" s="630">
        <v>11148</v>
      </c>
      <c r="E484" s="270" t="s">
        <v>3745</v>
      </c>
      <c r="F484" s="912">
        <v>9407530.4600000009</v>
      </c>
      <c r="G484" s="528" t="s">
        <v>6283</v>
      </c>
      <c r="H484" s="435" t="s">
        <v>3697</v>
      </c>
      <c r="I484" s="42"/>
      <c r="J484" s="88" t="s">
        <v>1160</v>
      </c>
      <c r="K484" s="99" t="s">
        <v>22</v>
      </c>
      <c r="L484" s="98" t="s">
        <v>1161</v>
      </c>
      <c r="M484" s="70"/>
      <c r="N484" s="726">
        <f t="shared" si="7"/>
        <v>480</v>
      </c>
      <c r="O484" s="129"/>
      <c r="P484" s="129"/>
      <c r="Q484" s="129"/>
      <c r="R484" s="129"/>
      <c r="S484" s="129"/>
      <c r="T484" s="129"/>
      <c r="U484" s="129"/>
    </row>
    <row r="485" spans="1:21" ht="60.75" customHeight="1">
      <c r="A485" s="12">
        <v>664</v>
      </c>
      <c r="B485" s="290" t="s">
        <v>3746</v>
      </c>
      <c r="C485" s="8" t="s">
        <v>1162</v>
      </c>
      <c r="D485" s="630">
        <v>50133</v>
      </c>
      <c r="E485" s="9" t="s">
        <v>2027</v>
      </c>
      <c r="F485" s="912">
        <v>62113429.770000003</v>
      </c>
      <c r="G485" s="528" t="s">
        <v>6283</v>
      </c>
      <c r="H485" s="435" t="s">
        <v>5463</v>
      </c>
      <c r="I485" s="42"/>
      <c r="J485" s="311"/>
      <c r="K485" s="467"/>
      <c r="L485" s="441"/>
      <c r="M485" s="70"/>
      <c r="N485" s="726">
        <f t="shared" si="7"/>
        <v>481</v>
      </c>
      <c r="O485" s="129"/>
      <c r="P485" s="129"/>
      <c r="Q485" s="129"/>
      <c r="R485" s="129"/>
      <c r="S485" s="129"/>
      <c r="T485" s="129"/>
      <c r="U485" s="129"/>
    </row>
    <row r="486" spans="1:21" ht="66" customHeight="1">
      <c r="A486" s="12">
        <v>665</v>
      </c>
      <c r="B486" s="290" t="s">
        <v>3747</v>
      </c>
      <c r="C486" s="8" t="s">
        <v>1163</v>
      </c>
      <c r="D486" s="630">
        <v>27908</v>
      </c>
      <c r="E486" s="9" t="s">
        <v>2028</v>
      </c>
      <c r="F486" s="912">
        <v>34577256.450000003</v>
      </c>
      <c r="G486" s="528" t="s">
        <v>6283</v>
      </c>
      <c r="H486" s="435" t="s">
        <v>3698</v>
      </c>
      <c r="I486" s="42"/>
      <c r="J486" s="311"/>
      <c r="K486" s="467"/>
      <c r="L486" s="441"/>
      <c r="M486" s="70"/>
      <c r="N486" s="726">
        <f t="shared" si="7"/>
        <v>482</v>
      </c>
      <c r="O486" s="129"/>
      <c r="P486" s="129"/>
      <c r="Q486" s="129"/>
      <c r="R486" s="129"/>
      <c r="S486" s="129"/>
      <c r="T486" s="129"/>
      <c r="U486" s="129"/>
    </row>
    <row r="487" spans="1:21" ht="65.25" customHeight="1">
      <c r="A487" s="4">
        <v>666</v>
      </c>
      <c r="B487" s="16" t="s">
        <v>3748</v>
      </c>
      <c r="C487" s="5" t="s">
        <v>1164</v>
      </c>
      <c r="D487" s="625">
        <v>8450</v>
      </c>
      <c r="E487" s="9" t="s">
        <v>2029</v>
      </c>
      <c r="F487" s="912">
        <v>10109117.960000001</v>
      </c>
      <c r="G487" s="528" t="s">
        <v>6283</v>
      </c>
      <c r="H487" s="435" t="s">
        <v>3699</v>
      </c>
      <c r="I487" s="42"/>
      <c r="J487" s="311"/>
      <c r="K487" s="467"/>
      <c r="L487" s="441"/>
      <c r="M487" s="70"/>
      <c r="N487" s="726">
        <f t="shared" si="7"/>
        <v>483</v>
      </c>
      <c r="O487" s="129"/>
      <c r="P487" s="129"/>
      <c r="Q487" s="129"/>
      <c r="R487" s="129"/>
      <c r="S487" s="129"/>
      <c r="T487" s="129"/>
      <c r="U487" s="129"/>
    </row>
    <row r="488" spans="1:21" ht="117.75" customHeight="1">
      <c r="A488" s="4">
        <v>667</v>
      </c>
      <c r="B488" s="16" t="s">
        <v>3749</v>
      </c>
      <c r="C488" s="5" t="s">
        <v>1165</v>
      </c>
      <c r="D488" s="625">
        <v>88531</v>
      </c>
      <c r="E488" s="9" t="s">
        <v>2034</v>
      </c>
      <c r="F488" s="912">
        <v>109687512.22</v>
      </c>
      <c r="G488" s="528" t="s">
        <v>6283</v>
      </c>
      <c r="H488" s="435" t="s">
        <v>5859</v>
      </c>
      <c r="I488" s="42"/>
      <c r="J488" s="311"/>
      <c r="K488" s="467"/>
      <c r="L488" s="441"/>
      <c r="M488" s="70"/>
      <c r="N488" s="726">
        <f t="shared" si="7"/>
        <v>484</v>
      </c>
      <c r="O488" s="129"/>
      <c r="P488" s="129"/>
      <c r="Q488" s="129"/>
      <c r="R488" s="129"/>
      <c r="S488" s="129"/>
      <c r="T488" s="129"/>
      <c r="U488" s="129"/>
    </row>
    <row r="489" spans="1:21" ht="60">
      <c r="A489" s="4">
        <v>668</v>
      </c>
      <c r="B489" s="16" t="s">
        <v>3750</v>
      </c>
      <c r="C489" s="5" t="s">
        <v>1166</v>
      </c>
      <c r="D489" s="625">
        <v>23105</v>
      </c>
      <c r="E489" s="9" t="s">
        <v>2030</v>
      </c>
      <c r="F489" s="912">
        <v>28626469.489999998</v>
      </c>
      <c r="G489" s="528" t="s">
        <v>6283</v>
      </c>
      <c r="H489" s="435" t="s">
        <v>3700</v>
      </c>
      <c r="I489" s="42"/>
      <c r="J489" s="311"/>
      <c r="K489" s="467"/>
      <c r="L489" s="441"/>
      <c r="M489" s="70"/>
      <c r="N489" s="726">
        <f t="shared" si="7"/>
        <v>485</v>
      </c>
      <c r="O489" s="129"/>
      <c r="P489" s="129"/>
      <c r="Q489" s="129"/>
      <c r="R489" s="129"/>
      <c r="S489" s="129"/>
      <c r="T489" s="129"/>
      <c r="U489" s="129"/>
    </row>
    <row r="490" spans="1:21" ht="60">
      <c r="A490" s="4">
        <v>669</v>
      </c>
      <c r="B490" s="16" t="s">
        <v>3751</v>
      </c>
      <c r="C490" s="5" t="s">
        <v>1167</v>
      </c>
      <c r="D490" s="625">
        <v>41626</v>
      </c>
      <c r="E490" s="9" t="s">
        <v>2033</v>
      </c>
      <c r="F490" s="912">
        <v>51573487.07</v>
      </c>
      <c r="G490" s="528" t="s">
        <v>6283</v>
      </c>
      <c r="H490" s="435" t="s">
        <v>5860</v>
      </c>
      <c r="I490" s="42"/>
      <c r="J490" s="311"/>
      <c r="K490" s="467"/>
      <c r="L490" s="441"/>
      <c r="M490" s="70"/>
      <c r="N490" s="726">
        <f t="shared" si="7"/>
        <v>486</v>
      </c>
      <c r="O490" s="129"/>
      <c r="P490" s="129"/>
      <c r="Q490" s="129"/>
      <c r="R490" s="129"/>
      <c r="S490" s="129"/>
      <c r="T490" s="129"/>
      <c r="U490" s="129"/>
    </row>
    <row r="491" spans="1:21" ht="60">
      <c r="A491" s="4">
        <v>670</v>
      </c>
      <c r="B491" s="16" t="s">
        <v>3752</v>
      </c>
      <c r="C491" s="5" t="s">
        <v>1168</v>
      </c>
      <c r="D491" s="625">
        <v>36793</v>
      </c>
      <c r="E491" s="9" t="s">
        <v>2031</v>
      </c>
      <c r="F491" s="912">
        <v>45585530.909999996</v>
      </c>
      <c r="G491" s="528" t="s">
        <v>6283</v>
      </c>
      <c r="H491" s="435" t="s">
        <v>5861</v>
      </c>
      <c r="I491" s="42"/>
      <c r="J491" s="311"/>
      <c r="K491" s="467"/>
      <c r="L491" s="441"/>
      <c r="M491" s="70"/>
      <c r="N491" s="726">
        <f t="shared" si="7"/>
        <v>487</v>
      </c>
      <c r="O491" s="129"/>
      <c r="P491" s="129"/>
      <c r="Q491" s="129"/>
      <c r="R491" s="129"/>
      <c r="S491" s="129"/>
      <c r="T491" s="129"/>
      <c r="U491" s="129"/>
    </row>
    <row r="492" spans="1:21" ht="60">
      <c r="A492" s="4">
        <v>671</v>
      </c>
      <c r="B492" s="290" t="s">
        <v>3753</v>
      </c>
      <c r="C492" s="5" t="s">
        <v>1169</v>
      </c>
      <c r="D492" s="625">
        <v>9699</v>
      </c>
      <c r="E492" s="9" t="s">
        <v>2032</v>
      </c>
      <c r="F492" s="912">
        <v>12016798.43</v>
      </c>
      <c r="G492" s="528" t="s">
        <v>6283</v>
      </c>
      <c r="H492" s="435" t="s">
        <v>5862</v>
      </c>
      <c r="I492" s="42"/>
      <c r="J492" s="311"/>
      <c r="K492" s="467"/>
      <c r="L492" s="441"/>
      <c r="M492" s="70"/>
      <c r="N492" s="726">
        <f t="shared" si="7"/>
        <v>488</v>
      </c>
      <c r="O492" s="129"/>
      <c r="P492" s="129"/>
      <c r="Q492" s="129"/>
      <c r="R492" s="129"/>
      <c r="S492" s="129"/>
      <c r="T492" s="129"/>
      <c r="U492" s="129"/>
    </row>
    <row r="493" spans="1:21" ht="60">
      <c r="A493" s="4">
        <v>672</v>
      </c>
      <c r="B493" s="290" t="s">
        <v>3754</v>
      </c>
      <c r="C493" s="5" t="s">
        <v>1170</v>
      </c>
      <c r="D493" s="686">
        <f>29163-105</f>
        <v>29058</v>
      </c>
      <c r="E493" s="897" t="s">
        <v>10315</v>
      </c>
      <c r="F493" s="912">
        <v>36002075.32</v>
      </c>
      <c r="G493" s="528" t="s">
        <v>6283</v>
      </c>
      <c r="H493" s="435" t="s">
        <v>3701</v>
      </c>
      <c r="I493" s="42"/>
      <c r="J493" s="311"/>
      <c r="K493" s="467"/>
      <c r="L493" s="441"/>
      <c r="M493" s="70"/>
      <c r="N493" s="726">
        <f t="shared" si="7"/>
        <v>489</v>
      </c>
      <c r="O493" s="129"/>
      <c r="P493" s="129"/>
      <c r="Q493" s="129"/>
      <c r="R493" s="129"/>
      <c r="S493" s="129"/>
      <c r="T493" s="129"/>
      <c r="U493" s="129"/>
    </row>
    <row r="494" spans="1:21" ht="75" customHeight="1">
      <c r="A494" s="4">
        <v>673</v>
      </c>
      <c r="B494" s="290" t="s">
        <v>3755</v>
      </c>
      <c r="C494" s="5" t="s">
        <v>1171</v>
      </c>
      <c r="D494" s="686">
        <f>11809-178</f>
        <v>11631</v>
      </c>
      <c r="E494" s="897" t="s">
        <v>10312</v>
      </c>
      <c r="F494" s="912">
        <v>14410494.119999999</v>
      </c>
      <c r="G494" s="528" t="s">
        <v>6283</v>
      </c>
      <c r="H494" s="435" t="s">
        <v>5863</v>
      </c>
      <c r="I494" s="42"/>
      <c r="J494" s="311"/>
      <c r="K494" s="467"/>
      <c r="L494" s="441"/>
      <c r="M494" s="70"/>
      <c r="N494" s="726">
        <f t="shared" si="7"/>
        <v>490</v>
      </c>
      <c r="O494" s="129"/>
      <c r="P494" s="129"/>
      <c r="Q494" s="129"/>
      <c r="R494" s="129"/>
      <c r="S494" s="129"/>
      <c r="T494" s="129"/>
      <c r="U494" s="129"/>
    </row>
    <row r="495" spans="1:21" ht="63.75" customHeight="1">
      <c r="A495" s="4">
        <v>675</v>
      </c>
      <c r="B495" s="290" t="s">
        <v>3756</v>
      </c>
      <c r="C495" s="5" t="s">
        <v>1172</v>
      </c>
      <c r="D495" s="625">
        <v>27870</v>
      </c>
      <c r="E495" s="262" t="s">
        <v>2035</v>
      </c>
      <c r="F495" s="912">
        <v>34530175.479999997</v>
      </c>
      <c r="G495" s="528" t="s">
        <v>6283</v>
      </c>
      <c r="H495" s="435" t="s">
        <v>5864</v>
      </c>
      <c r="I495" s="42"/>
      <c r="J495" s="311"/>
      <c r="K495" s="467"/>
      <c r="L495" s="441"/>
      <c r="M495" s="70"/>
      <c r="N495" s="726">
        <f t="shared" si="7"/>
        <v>491</v>
      </c>
      <c r="O495" s="129"/>
      <c r="P495" s="129"/>
      <c r="Q495" s="129"/>
      <c r="R495" s="129"/>
      <c r="S495" s="129"/>
      <c r="T495" s="129"/>
      <c r="U495" s="129"/>
    </row>
    <row r="496" spans="1:21" ht="60">
      <c r="A496" s="4">
        <v>676</v>
      </c>
      <c r="B496" s="290" t="s">
        <v>3757</v>
      </c>
      <c r="C496" s="5" t="s">
        <v>1173</v>
      </c>
      <c r="D496" s="625">
        <v>7970</v>
      </c>
      <c r="E496" s="9" t="s">
        <v>2036</v>
      </c>
      <c r="F496" s="912">
        <v>9874614.2300000004</v>
      </c>
      <c r="G496" s="528" t="s">
        <v>6283</v>
      </c>
      <c r="H496" s="435" t="s">
        <v>3702</v>
      </c>
      <c r="I496" s="42"/>
      <c r="J496" s="311"/>
      <c r="K496" s="919"/>
      <c r="L496" s="487"/>
      <c r="M496" s="70"/>
      <c r="N496" s="726">
        <f t="shared" si="7"/>
        <v>492</v>
      </c>
      <c r="O496" s="129"/>
      <c r="P496" s="129"/>
      <c r="Q496" s="129"/>
      <c r="R496" s="129"/>
      <c r="S496" s="129"/>
      <c r="T496" s="129"/>
      <c r="U496" s="129"/>
    </row>
    <row r="497" spans="1:21" ht="60">
      <c r="A497" s="4">
        <v>677</v>
      </c>
      <c r="B497" s="290" t="s">
        <v>3758</v>
      </c>
      <c r="C497" s="5" t="s">
        <v>1174</v>
      </c>
      <c r="D497" s="625">
        <v>1187</v>
      </c>
      <c r="E497" s="9" t="s">
        <v>2037</v>
      </c>
      <c r="F497" s="912">
        <v>1470660.87</v>
      </c>
      <c r="G497" s="528" t="s">
        <v>6283</v>
      </c>
      <c r="H497" s="435" t="s">
        <v>5865</v>
      </c>
      <c r="I497" s="42"/>
      <c r="J497" s="311"/>
      <c r="K497" s="467"/>
      <c r="L497" s="441"/>
      <c r="M497" s="70"/>
      <c r="N497" s="726">
        <f t="shared" si="7"/>
        <v>493</v>
      </c>
      <c r="O497" s="129"/>
      <c r="P497" s="129"/>
      <c r="Q497" s="129"/>
      <c r="R497" s="129"/>
      <c r="S497" s="129"/>
      <c r="T497" s="129"/>
      <c r="U497" s="129"/>
    </row>
    <row r="498" spans="1:21" ht="60">
      <c r="A498" s="4">
        <v>678</v>
      </c>
      <c r="B498" s="290" t="s">
        <v>3759</v>
      </c>
      <c r="C498" s="5" t="s">
        <v>1175</v>
      </c>
      <c r="D498" s="625">
        <v>10877</v>
      </c>
      <c r="E498" s="9" t="s">
        <v>2038</v>
      </c>
      <c r="F498" s="912">
        <v>13476308.529999999</v>
      </c>
      <c r="G498" s="528" t="s">
        <v>6283</v>
      </c>
      <c r="H498" s="435" t="s">
        <v>5866</v>
      </c>
      <c r="I498" s="42"/>
      <c r="J498" s="311"/>
      <c r="K498" s="467"/>
      <c r="L498" s="441"/>
      <c r="M498" s="70"/>
      <c r="N498" s="726">
        <f t="shared" si="7"/>
        <v>494</v>
      </c>
      <c r="O498" s="129"/>
      <c r="P498" s="129"/>
      <c r="Q498" s="129"/>
      <c r="R498" s="129"/>
      <c r="S498" s="129"/>
      <c r="T498" s="129"/>
      <c r="U498" s="129"/>
    </row>
    <row r="499" spans="1:21" ht="60">
      <c r="A499" s="4">
        <v>679</v>
      </c>
      <c r="B499" s="290" t="s">
        <v>3760</v>
      </c>
      <c r="C499" s="5" t="s">
        <v>1176</v>
      </c>
      <c r="D499" s="625">
        <v>45383</v>
      </c>
      <c r="E499" s="9" t="s">
        <v>2039</v>
      </c>
      <c r="F499" s="912">
        <v>56228308.359999999</v>
      </c>
      <c r="G499" s="528" t="s">
        <v>6283</v>
      </c>
      <c r="H499" s="435" t="s">
        <v>3703</v>
      </c>
      <c r="I499" s="42"/>
      <c r="J499" s="311"/>
      <c r="K499" s="467"/>
      <c r="L499" s="441"/>
      <c r="M499" s="70"/>
      <c r="N499" s="726">
        <f t="shared" si="7"/>
        <v>495</v>
      </c>
      <c r="O499" s="129"/>
      <c r="P499" s="129"/>
      <c r="Q499" s="129"/>
      <c r="R499" s="129"/>
      <c r="S499" s="129"/>
      <c r="T499" s="129"/>
      <c r="U499" s="129"/>
    </row>
    <row r="500" spans="1:21" ht="30">
      <c r="A500" s="4">
        <v>680</v>
      </c>
      <c r="B500" s="290" t="s">
        <v>7272</v>
      </c>
      <c r="C500" s="5" t="s">
        <v>1177</v>
      </c>
      <c r="D500" s="625">
        <v>169</v>
      </c>
      <c r="E500" s="9" t="s">
        <v>7271</v>
      </c>
      <c r="F500" s="912">
        <v>205836.93</v>
      </c>
      <c r="G500" s="528" t="s">
        <v>6283</v>
      </c>
      <c r="H500" s="698" t="s">
        <v>3704</v>
      </c>
      <c r="I500" s="42"/>
      <c r="J500" s="311"/>
      <c r="K500" s="467"/>
      <c r="L500" s="441"/>
      <c r="M500" s="70"/>
      <c r="N500" s="726">
        <f t="shared" si="7"/>
        <v>496</v>
      </c>
      <c r="O500" s="129"/>
      <c r="P500" s="129"/>
      <c r="Q500" s="129"/>
      <c r="R500" s="129"/>
      <c r="S500" s="129"/>
      <c r="T500" s="129"/>
      <c r="U500" s="129"/>
    </row>
    <row r="501" spans="1:21" ht="45">
      <c r="A501" s="4">
        <v>681</v>
      </c>
      <c r="B501" s="290" t="s">
        <v>3761</v>
      </c>
      <c r="C501" s="5" t="s">
        <v>1178</v>
      </c>
      <c r="D501" s="625">
        <v>11671</v>
      </c>
      <c r="E501" s="270" t="s">
        <v>3762</v>
      </c>
      <c r="F501" s="912">
        <v>16621137.939999999</v>
      </c>
      <c r="G501" s="528" t="s">
        <v>6283</v>
      </c>
      <c r="H501" s="435" t="s">
        <v>5867</v>
      </c>
      <c r="I501" s="42"/>
      <c r="J501" s="89" t="s">
        <v>1181</v>
      </c>
      <c r="K501" s="89" t="s">
        <v>1180</v>
      </c>
      <c r="L501" s="128"/>
      <c r="M501" s="124" t="s">
        <v>1179</v>
      </c>
      <c r="N501" s="726">
        <f t="shared" si="7"/>
        <v>497</v>
      </c>
      <c r="O501" s="129"/>
      <c r="P501" s="129"/>
      <c r="Q501" s="129"/>
      <c r="R501" s="129"/>
      <c r="S501" s="129"/>
      <c r="T501" s="129"/>
      <c r="U501" s="129"/>
    </row>
    <row r="502" spans="1:21" ht="45">
      <c r="A502" s="4">
        <v>682</v>
      </c>
      <c r="B502" s="290" t="s">
        <v>3763</v>
      </c>
      <c r="C502" s="5" t="s">
        <v>1182</v>
      </c>
      <c r="D502" s="625">
        <v>6795</v>
      </c>
      <c r="E502" s="9" t="s">
        <v>1183</v>
      </c>
      <c r="F502" s="912">
        <v>7190469</v>
      </c>
      <c r="G502" s="528" t="s">
        <v>6283</v>
      </c>
      <c r="H502" s="435" t="s">
        <v>5868</v>
      </c>
      <c r="I502" s="42"/>
      <c r="J502" s="96" t="s">
        <v>1184</v>
      </c>
      <c r="K502" s="122" t="s">
        <v>7957</v>
      </c>
      <c r="L502" s="848" t="s">
        <v>8432</v>
      </c>
      <c r="M502" s="610" t="s">
        <v>8433</v>
      </c>
      <c r="N502" s="726">
        <f t="shared" si="7"/>
        <v>498</v>
      </c>
      <c r="O502" s="129"/>
      <c r="P502" s="129"/>
      <c r="Q502" s="129"/>
      <c r="R502" s="129"/>
      <c r="S502" s="129"/>
      <c r="T502" s="129"/>
      <c r="U502" s="129"/>
    </row>
    <row r="503" spans="1:21" ht="30">
      <c r="A503" s="4">
        <v>683</v>
      </c>
      <c r="B503" s="290" t="s">
        <v>3764</v>
      </c>
      <c r="C503" s="5" t="s">
        <v>1185</v>
      </c>
      <c r="D503" s="625">
        <v>340</v>
      </c>
      <c r="E503" s="9" t="s">
        <v>1186</v>
      </c>
      <c r="F503" s="912">
        <v>692287.6</v>
      </c>
      <c r="G503" s="528" t="s">
        <v>6283</v>
      </c>
      <c r="H503" s="435" t="s">
        <v>3705</v>
      </c>
      <c r="I503" s="42"/>
      <c r="J503" s="464"/>
      <c r="K503" s="445"/>
      <c r="L503" s="441"/>
      <c r="M503" s="70"/>
      <c r="N503" s="726">
        <f t="shared" si="7"/>
        <v>499</v>
      </c>
      <c r="O503" s="129"/>
      <c r="P503" s="129"/>
      <c r="Q503" s="129"/>
      <c r="R503" s="129"/>
      <c r="S503" s="129"/>
      <c r="T503" s="129"/>
      <c r="U503" s="129"/>
    </row>
    <row r="504" spans="1:21" ht="30">
      <c r="A504" s="4">
        <v>685</v>
      </c>
      <c r="B504" s="290" t="s">
        <v>3765</v>
      </c>
      <c r="C504" s="5" t="s">
        <v>1187</v>
      </c>
      <c r="D504" s="625">
        <f>10393-9450</f>
        <v>943</v>
      </c>
      <c r="E504" s="155" t="s">
        <v>2491</v>
      </c>
      <c r="F504" s="912">
        <v>1757299.36</v>
      </c>
      <c r="G504" s="528" t="s">
        <v>6283</v>
      </c>
      <c r="H504" s="435" t="s">
        <v>5869</v>
      </c>
      <c r="I504" s="42"/>
      <c r="J504" s="464"/>
      <c r="K504" s="433"/>
      <c r="L504" s="441"/>
      <c r="M504" s="70"/>
      <c r="N504" s="726">
        <f>N503+1</f>
        <v>500</v>
      </c>
      <c r="O504" s="129"/>
      <c r="P504" s="129"/>
      <c r="Q504" s="129"/>
      <c r="R504" s="129"/>
      <c r="S504" s="129"/>
      <c r="T504" s="129"/>
      <c r="U504" s="129"/>
    </row>
    <row r="505" spans="1:21" ht="42.75" customHeight="1">
      <c r="A505" s="4">
        <v>686</v>
      </c>
      <c r="B505" s="290" t="s">
        <v>3766</v>
      </c>
      <c r="C505" s="5" t="s">
        <v>1188</v>
      </c>
      <c r="D505" s="625">
        <f>1907-581-438-746</f>
        <v>142</v>
      </c>
      <c r="E505" s="174" t="s">
        <v>2718</v>
      </c>
      <c r="F505" s="912">
        <v>473859.68</v>
      </c>
      <c r="G505" s="528" t="s">
        <v>6283</v>
      </c>
      <c r="H505" s="435" t="s">
        <v>3708</v>
      </c>
      <c r="I505" s="42"/>
      <c r="J505" s="464"/>
      <c r="K505" s="445"/>
      <c r="L505" s="441"/>
      <c r="M505" s="70"/>
      <c r="N505" s="726">
        <f t="shared" si="7"/>
        <v>501</v>
      </c>
      <c r="O505" s="129"/>
      <c r="P505" s="129"/>
      <c r="Q505" s="129"/>
      <c r="R505" s="129"/>
      <c r="S505" s="129"/>
      <c r="T505" s="129"/>
      <c r="U505" s="129"/>
    </row>
    <row r="506" spans="1:21" ht="45">
      <c r="A506" s="4">
        <v>687</v>
      </c>
      <c r="B506" s="290" t="s">
        <v>3767</v>
      </c>
      <c r="C506" s="5" t="s">
        <v>1189</v>
      </c>
      <c r="D506" s="664">
        <v>10849</v>
      </c>
      <c r="E506" s="557" t="s">
        <v>3768</v>
      </c>
      <c r="F506" s="912">
        <v>4905000</v>
      </c>
      <c r="G506" s="528" t="s">
        <v>6283</v>
      </c>
      <c r="H506" s="435" t="s">
        <v>5870</v>
      </c>
      <c r="I506" s="42"/>
      <c r="J506" s="88" t="s">
        <v>1190</v>
      </c>
      <c r="K506" s="89" t="s">
        <v>22</v>
      </c>
      <c r="L506" s="105" t="s">
        <v>1191</v>
      </c>
      <c r="M506" s="70"/>
      <c r="N506" s="726">
        <f t="shared" si="7"/>
        <v>502</v>
      </c>
      <c r="O506" s="129"/>
      <c r="P506" s="129"/>
      <c r="Q506" s="129"/>
      <c r="R506" s="129"/>
      <c r="S506" s="129"/>
      <c r="T506" s="129"/>
      <c r="U506" s="129"/>
    </row>
    <row r="507" spans="1:21" ht="62.25" customHeight="1">
      <c r="A507" s="4">
        <v>689</v>
      </c>
      <c r="B507" s="290" t="s">
        <v>3769</v>
      </c>
      <c r="C507" s="5" t="s">
        <v>1192</v>
      </c>
      <c r="D507" s="625">
        <v>159000</v>
      </c>
      <c r="E507" s="9" t="s">
        <v>1193</v>
      </c>
      <c r="F507" s="912">
        <v>196093110</v>
      </c>
      <c r="G507" s="528" t="s">
        <v>6283</v>
      </c>
      <c r="H507" s="435" t="s">
        <v>5871</v>
      </c>
      <c r="I507" s="42"/>
      <c r="J507" s="96" t="s">
        <v>182</v>
      </c>
      <c r="K507" s="89" t="s">
        <v>22</v>
      </c>
      <c r="L507" s="89" t="s">
        <v>1194</v>
      </c>
      <c r="M507" s="70"/>
      <c r="N507" s="726">
        <f t="shared" ref="N507:N568" si="8">N506+1</f>
        <v>503</v>
      </c>
      <c r="O507" s="129"/>
      <c r="P507" s="129"/>
      <c r="Q507" s="129"/>
      <c r="R507" s="129"/>
      <c r="S507" s="129"/>
      <c r="T507" s="129"/>
      <c r="U507" s="129"/>
    </row>
    <row r="508" spans="1:21" ht="71.25" customHeight="1">
      <c r="A508" s="4">
        <v>690</v>
      </c>
      <c r="B508" s="290" t="s">
        <v>3770</v>
      </c>
      <c r="C508" s="5" t="s">
        <v>1195</v>
      </c>
      <c r="D508" s="625">
        <v>520</v>
      </c>
      <c r="E508" s="9" t="s">
        <v>1196</v>
      </c>
      <c r="F508" s="912">
        <v>569316.80000000005</v>
      </c>
      <c r="G508" s="528" t="s">
        <v>6283</v>
      </c>
      <c r="H508" s="435" t="s">
        <v>5872</v>
      </c>
      <c r="I508" s="42"/>
      <c r="J508" s="464"/>
      <c r="K508" s="464"/>
      <c r="L508" s="464"/>
      <c r="M508" s="70"/>
      <c r="N508" s="726">
        <f t="shared" si="8"/>
        <v>504</v>
      </c>
      <c r="O508" s="129"/>
      <c r="P508" s="129"/>
      <c r="Q508" s="129"/>
      <c r="R508" s="129"/>
      <c r="S508" s="129"/>
      <c r="T508" s="129"/>
      <c r="U508" s="129"/>
    </row>
    <row r="509" spans="1:21" ht="45">
      <c r="A509" s="4">
        <v>691</v>
      </c>
      <c r="B509" s="290" t="s">
        <v>3771</v>
      </c>
      <c r="C509" s="5" t="s">
        <v>1197</v>
      </c>
      <c r="D509" s="625">
        <v>289</v>
      </c>
      <c r="E509" s="9" t="s">
        <v>1198</v>
      </c>
      <c r="F509" s="912">
        <v>689692.72</v>
      </c>
      <c r="G509" s="528" t="s">
        <v>6283</v>
      </c>
      <c r="H509" s="435" t="s">
        <v>3709</v>
      </c>
      <c r="I509" s="42"/>
      <c r="J509" s="464"/>
      <c r="K509" s="445"/>
      <c r="L509" s="441"/>
      <c r="M509" s="70"/>
      <c r="N509" s="726">
        <f t="shared" si="8"/>
        <v>505</v>
      </c>
      <c r="O509" s="129"/>
      <c r="P509" s="129"/>
      <c r="Q509" s="129"/>
      <c r="R509" s="129"/>
      <c r="S509" s="129"/>
      <c r="T509" s="129"/>
      <c r="U509" s="129"/>
    </row>
    <row r="510" spans="1:21" ht="30">
      <c r="A510" s="4">
        <v>692</v>
      </c>
      <c r="B510" s="290" t="s">
        <v>3773</v>
      </c>
      <c r="C510" s="5" t="s">
        <v>1199</v>
      </c>
      <c r="D510" s="625">
        <v>2809</v>
      </c>
      <c r="E510" s="270" t="s">
        <v>3772</v>
      </c>
      <c r="F510" s="912">
        <v>3763104.94</v>
      </c>
      <c r="G510" s="528" t="s">
        <v>6283</v>
      </c>
      <c r="H510" s="435" t="s">
        <v>3710</v>
      </c>
      <c r="I510" s="42"/>
      <c r="J510" s="464"/>
      <c r="K510" s="445"/>
      <c r="L510" s="441"/>
      <c r="M510" s="70"/>
      <c r="N510" s="726">
        <f t="shared" si="8"/>
        <v>506</v>
      </c>
      <c r="O510" s="129"/>
      <c r="P510" s="129"/>
      <c r="Q510" s="129"/>
      <c r="R510" s="129"/>
      <c r="S510" s="129"/>
      <c r="T510" s="129"/>
      <c r="U510" s="129"/>
    </row>
    <row r="511" spans="1:21" ht="60">
      <c r="A511" s="4">
        <v>693</v>
      </c>
      <c r="B511" s="290" t="s">
        <v>3774</v>
      </c>
      <c r="C511" s="5" t="s">
        <v>1200</v>
      </c>
      <c r="D511" s="625">
        <v>39784</v>
      </c>
      <c r="E511" s="270" t="s">
        <v>3775</v>
      </c>
      <c r="F511" s="912">
        <v>32027570.239999998</v>
      </c>
      <c r="G511" s="528" t="s">
        <v>6283</v>
      </c>
      <c r="H511" s="435" t="s">
        <v>3711</v>
      </c>
      <c r="I511" s="42"/>
      <c r="J511" s="88" t="s">
        <v>1201</v>
      </c>
      <c r="K511" s="89" t="s">
        <v>1202</v>
      </c>
      <c r="L511" s="98" t="s">
        <v>1203</v>
      </c>
      <c r="M511" s="70"/>
      <c r="N511" s="726">
        <f t="shared" si="8"/>
        <v>507</v>
      </c>
      <c r="O511" s="129"/>
      <c r="P511" s="129"/>
      <c r="Q511" s="129"/>
      <c r="R511" s="129"/>
      <c r="S511" s="129"/>
      <c r="T511" s="129"/>
      <c r="U511" s="129"/>
    </row>
    <row r="512" spans="1:21" ht="79.5" customHeight="1">
      <c r="A512" s="4">
        <v>694</v>
      </c>
      <c r="B512" s="290" t="s">
        <v>3776</v>
      </c>
      <c r="C512" s="5" t="s">
        <v>1204</v>
      </c>
      <c r="D512" s="625">
        <v>2571</v>
      </c>
      <c r="E512" s="270" t="s">
        <v>3777</v>
      </c>
      <c r="F512" s="912">
        <v>3185399.39</v>
      </c>
      <c r="G512" s="528" t="s">
        <v>6283</v>
      </c>
      <c r="H512" s="435" t="s">
        <v>5873</v>
      </c>
      <c r="I512" s="42"/>
      <c r="J512" s="464"/>
      <c r="K512" s="464"/>
      <c r="L512" s="464"/>
      <c r="M512" s="70"/>
      <c r="N512" s="726">
        <f t="shared" si="8"/>
        <v>508</v>
      </c>
      <c r="O512" s="129"/>
      <c r="P512" s="129"/>
      <c r="Q512" s="129"/>
      <c r="R512" s="129"/>
      <c r="S512" s="129"/>
      <c r="T512" s="129"/>
      <c r="U512" s="129"/>
    </row>
    <row r="513" spans="1:21" ht="45">
      <c r="A513" s="4">
        <v>695</v>
      </c>
      <c r="B513" s="290" t="s">
        <v>3778</v>
      </c>
      <c r="C513" s="5" t="s">
        <v>1205</v>
      </c>
      <c r="D513" s="625">
        <v>299</v>
      </c>
      <c r="E513" s="9" t="s">
        <v>1206</v>
      </c>
      <c r="F513" s="912">
        <v>599396.32999999996</v>
      </c>
      <c r="G513" s="528" t="s">
        <v>6283</v>
      </c>
      <c r="H513" s="435" t="s">
        <v>5874</v>
      </c>
      <c r="I513" s="42"/>
      <c r="J513" s="464"/>
      <c r="K513" s="445"/>
      <c r="L513" s="441"/>
      <c r="M513" s="70"/>
      <c r="N513" s="726">
        <f t="shared" si="8"/>
        <v>509</v>
      </c>
      <c r="O513" s="129"/>
      <c r="P513" s="129"/>
      <c r="Q513" s="129"/>
      <c r="R513" s="129"/>
      <c r="S513" s="129"/>
      <c r="T513" s="129"/>
      <c r="U513" s="129"/>
    </row>
    <row r="514" spans="1:21" ht="60">
      <c r="A514" s="4">
        <v>696</v>
      </c>
      <c r="B514" s="290" t="s">
        <v>3779</v>
      </c>
      <c r="C514" s="5" t="s">
        <v>1207</v>
      </c>
      <c r="D514" s="625">
        <v>190</v>
      </c>
      <c r="E514" s="9" t="s">
        <v>1208</v>
      </c>
      <c r="F514" s="912">
        <v>403465</v>
      </c>
      <c r="G514" s="528" t="s">
        <v>6283</v>
      </c>
      <c r="H514" s="435" t="s">
        <v>3712</v>
      </c>
      <c r="I514" s="42"/>
      <c r="J514" s="464"/>
      <c r="K514" s="445"/>
      <c r="L514" s="441"/>
      <c r="M514" s="70"/>
      <c r="N514" s="726">
        <f t="shared" si="8"/>
        <v>510</v>
      </c>
      <c r="O514" s="129"/>
      <c r="P514" s="129"/>
      <c r="Q514" s="129"/>
      <c r="R514" s="129"/>
      <c r="S514" s="129"/>
      <c r="T514" s="129"/>
      <c r="U514" s="129"/>
    </row>
    <row r="515" spans="1:21" ht="60">
      <c r="A515" s="4">
        <v>697</v>
      </c>
      <c r="B515" s="290" t="s">
        <v>3780</v>
      </c>
      <c r="C515" s="5" t="s">
        <v>1209</v>
      </c>
      <c r="D515" s="625">
        <v>11416</v>
      </c>
      <c r="E515" s="9" t="s">
        <v>2040</v>
      </c>
      <c r="F515" s="912">
        <v>1155980.93</v>
      </c>
      <c r="G515" s="528" t="s">
        <v>6283</v>
      </c>
      <c r="H515" s="435" t="s">
        <v>3713</v>
      </c>
      <c r="I515" s="42"/>
      <c r="J515" s="464"/>
      <c r="K515" s="464"/>
      <c r="L515" s="464"/>
      <c r="M515" s="70"/>
      <c r="N515" s="726">
        <f t="shared" si="8"/>
        <v>511</v>
      </c>
      <c r="O515" s="129"/>
      <c r="P515" s="129"/>
      <c r="Q515" s="129"/>
      <c r="R515" s="129"/>
      <c r="S515" s="129"/>
      <c r="T515" s="129"/>
      <c r="U515" s="129"/>
    </row>
    <row r="516" spans="1:21" ht="50.25" customHeight="1">
      <c r="A516" s="4">
        <v>698</v>
      </c>
      <c r="B516" s="290" t="s">
        <v>3781</v>
      </c>
      <c r="C516" s="5" t="s">
        <v>1210</v>
      </c>
      <c r="D516" s="625">
        <v>9094</v>
      </c>
      <c r="E516" s="9" t="s">
        <v>1973</v>
      </c>
      <c r="F516" s="912">
        <v>11253461.24</v>
      </c>
      <c r="G516" s="528" t="s">
        <v>6283</v>
      </c>
      <c r="H516" s="435" t="s">
        <v>5875</v>
      </c>
      <c r="I516" s="42"/>
      <c r="J516" s="486" t="s">
        <v>7420</v>
      </c>
      <c r="K516" s="693" t="s">
        <v>7421</v>
      </c>
      <c r="L516" s="95" t="s">
        <v>7422</v>
      </c>
      <c r="M516" s="70"/>
      <c r="N516" s="726">
        <f t="shared" si="8"/>
        <v>512</v>
      </c>
      <c r="O516" s="129"/>
      <c r="P516" s="129"/>
      <c r="Q516" s="129"/>
      <c r="R516" s="129"/>
      <c r="S516" s="129"/>
      <c r="T516" s="129"/>
      <c r="U516" s="129"/>
    </row>
    <row r="517" spans="1:21" ht="45">
      <c r="A517" s="4">
        <v>699</v>
      </c>
      <c r="B517" s="290" t="s">
        <v>3782</v>
      </c>
      <c r="C517" s="5" t="s">
        <v>1211</v>
      </c>
      <c r="D517" s="625">
        <v>223</v>
      </c>
      <c r="E517" s="9" t="s">
        <v>1212</v>
      </c>
      <c r="F517" s="912">
        <v>672251.34</v>
      </c>
      <c r="G517" s="528" t="s">
        <v>6283</v>
      </c>
      <c r="H517" s="435" t="s">
        <v>3714</v>
      </c>
      <c r="I517" s="42"/>
      <c r="J517" s="464"/>
      <c r="K517" s="445"/>
      <c r="L517" s="441"/>
      <c r="M517" s="70"/>
      <c r="N517" s="726">
        <f t="shared" si="8"/>
        <v>513</v>
      </c>
      <c r="O517" s="129"/>
      <c r="P517" s="129"/>
      <c r="Q517" s="129"/>
      <c r="R517" s="129"/>
      <c r="S517" s="129"/>
      <c r="T517" s="129"/>
      <c r="U517" s="129"/>
    </row>
    <row r="518" spans="1:21" ht="30">
      <c r="A518" s="4">
        <v>700</v>
      </c>
      <c r="B518" s="290" t="s">
        <v>3783</v>
      </c>
      <c r="C518" s="5" t="s">
        <v>1213</v>
      </c>
      <c r="D518" s="625">
        <v>65</v>
      </c>
      <c r="E518" s="270" t="s">
        <v>3784</v>
      </c>
      <c r="F518" s="912">
        <v>80083.25</v>
      </c>
      <c r="G518" s="528" t="s">
        <v>6283</v>
      </c>
      <c r="H518" s="435" t="s">
        <v>5876</v>
      </c>
      <c r="I518" s="42"/>
      <c r="J518" s="464"/>
      <c r="K518" s="445"/>
      <c r="L518" s="441"/>
      <c r="M518" s="70"/>
      <c r="N518" s="726">
        <f t="shared" si="8"/>
        <v>514</v>
      </c>
      <c r="O518" s="129"/>
      <c r="P518" s="129"/>
      <c r="Q518" s="129"/>
      <c r="R518" s="129"/>
      <c r="S518" s="129"/>
      <c r="T518" s="129"/>
      <c r="U518" s="129"/>
    </row>
    <row r="519" spans="1:21" ht="30">
      <c r="A519" s="4">
        <v>701</v>
      </c>
      <c r="B519" s="290" t="s">
        <v>3785</v>
      </c>
      <c r="C519" s="5" t="s">
        <v>1214</v>
      </c>
      <c r="D519" s="625">
        <v>524</v>
      </c>
      <c r="E519" s="9" t="s">
        <v>1215</v>
      </c>
      <c r="F519" s="912">
        <v>1394840.84</v>
      </c>
      <c r="G519" s="528" t="s">
        <v>6283</v>
      </c>
      <c r="H519" s="435" t="s">
        <v>5464</v>
      </c>
      <c r="I519" s="42"/>
      <c r="J519" s="464"/>
      <c r="K519" s="445"/>
      <c r="L519" s="441"/>
      <c r="M519" s="70"/>
      <c r="N519" s="726">
        <f t="shared" si="8"/>
        <v>515</v>
      </c>
      <c r="O519" s="129"/>
      <c r="P519" s="129"/>
      <c r="Q519" s="129"/>
      <c r="R519" s="129"/>
      <c r="S519" s="129"/>
      <c r="T519" s="129"/>
      <c r="U519" s="129"/>
    </row>
    <row r="520" spans="1:21" ht="48" customHeight="1">
      <c r="A520" s="4">
        <v>702</v>
      </c>
      <c r="B520" s="290" t="s">
        <v>3786</v>
      </c>
      <c r="C520" s="5" t="s">
        <v>1216</v>
      </c>
      <c r="D520" s="625">
        <v>1978</v>
      </c>
      <c r="E520" s="9" t="s">
        <v>1217</v>
      </c>
      <c r="F520" s="912">
        <v>3146622.18</v>
      </c>
      <c r="G520" s="528" t="s">
        <v>6283</v>
      </c>
      <c r="H520" s="435" t="s">
        <v>3722</v>
      </c>
      <c r="I520" s="42"/>
      <c r="J520" s="464"/>
      <c r="K520" s="445"/>
      <c r="L520" s="441"/>
      <c r="M520" s="70"/>
      <c r="N520" s="726">
        <f t="shared" si="8"/>
        <v>516</v>
      </c>
      <c r="O520" s="129"/>
      <c r="P520" s="129"/>
      <c r="Q520" s="129"/>
      <c r="R520" s="129"/>
      <c r="S520" s="129"/>
      <c r="T520" s="129"/>
      <c r="U520" s="129"/>
    </row>
    <row r="521" spans="1:21" ht="75">
      <c r="A521" s="4">
        <v>704</v>
      </c>
      <c r="B521" s="290" t="s">
        <v>3787</v>
      </c>
      <c r="C521" s="5" t="s">
        <v>1218</v>
      </c>
      <c r="D521" s="625">
        <v>321</v>
      </c>
      <c r="E521" s="9" t="s">
        <v>1219</v>
      </c>
      <c r="F521" s="912">
        <v>580188.24</v>
      </c>
      <c r="G521" s="528" t="s">
        <v>6283</v>
      </c>
      <c r="H521" s="435" t="s">
        <v>5877</v>
      </c>
      <c r="I521" s="42"/>
      <c r="J521" s="464"/>
      <c r="K521" s="445"/>
      <c r="L521" s="441"/>
      <c r="M521" s="70"/>
      <c r="N521" s="726">
        <f t="shared" si="8"/>
        <v>517</v>
      </c>
      <c r="O521" s="129"/>
      <c r="P521" s="129"/>
      <c r="Q521" s="129"/>
      <c r="R521" s="129"/>
      <c r="S521" s="129"/>
      <c r="T521" s="129"/>
      <c r="U521" s="129"/>
    </row>
    <row r="522" spans="1:21" ht="45">
      <c r="A522" s="4">
        <v>705</v>
      </c>
      <c r="B522" s="290" t="s">
        <v>3788</v>
      </c>
      <c r="C522" s="5" t="s">
        <v>1220</v>
      </c>
      <c r="D522" s="625">
        <v>358</v>
      </c>
      <c r="E522" s="9" t="s">
        <v>1221</v>
      </c>
      <c r="F522" s="912">
        <v>729672.02</v>
      </c>
      <c r="G522" s="528" t="s">
        <v>6283</v>
      </c>
      <c r="H522" s="435" t="s">
        <v>3723</v>
      </c>
      <c r="I522" s="42"/>
      <c r="J522" s="464"/>
      <c r="K522" s="445"/>
      <c r="L522" s="441"/>
      <c r="M522" s="70"/>
      <c r="N522" s="726">
        <f t="shared" si="8"/>
        <v>518</v>
      </c>
      <c r="O522" s="129"/>
      <c r="P522" s="129"/>
      <c r="Q522" s="129"/>
      <c r="R522" s="129"/>
      <c r="S522" s="129"/>
      <c r="T522" s="129"/>
      <c r="U522" s="129"/>
    </row>
    <row r="523" spans="1:21" ht="30">
      <c r="A523" s="62">
        <v>707</v>
      </c>
      <c r="B523" s="290" t="s">
        <v>3789</v>
      </c>
      <c r="C523" s="5" t="s">
        <v>1222</v>
      </c>
      <c r="D523" s="625">
        <v>291</v>
      </c>
      <c r="E523" s="9" t="s">
        <v>1223</v>
      </c>
      <c r="F523" s="912">
        <v>441138.54</v>
      </c>
      <c r="G523" s="528" t="s">
        <v>6283</v>
      </c>
      <c r="H523" s="435" t="s">
        <v>3724</v>
      </c>
      <c r="I523" s="42"/>
      <c r="J523" s="464"/>
      <c r="K523" s="445"/>
      <c r="L523" s="441"/>
      <c r="M523" s="70"/>
      <c r="N523" s="726">
        <f t="shared" si="8"/>
        <v>519</v>
      </c>
      <c r="O523" s="129"/>
      <c r="P523" s="129"/>
      <c r="Q523" s="129"/>
      <c r="R523" s="129"/>
      <c r="S523" s="129"/>
      <c r="T523" s="129"/>
      <c r="U523" s="129"/>
    </row>
    <row r="524" spans="1:21" ht="57" customHeight="1">
      <c r="A524" s="4">
        <v>708</v>
      </c>
      <c r="B524" s="290" t="s">
        <v>3790</v>
      </c>
      <c r="C524" s="5" t="s">
        <v>1224</v>
      </c>
      <c r="D524" s="625">
        <v>688</v>
      </c>
      <c r="E524" s="270" t="s">
        <v>3791</v>
      </c>
      <c r="F524" s="912">
        <v>878582.88</v>
      </c>
      <c r="G524" s="528" t="s">
        <v>6283</v>
      </c>
      <c r="H524" s="435" t="s">
        <v>5878</v>
      </c>
      <c r="I524" s="42"/>
      <c r="J524" s="464"/>
      <c r="K524" s="445"/>
      <c r="L524" s="441"/>
      <c r="M524" s="70"/>
      <c r="N524" s="726">
        <f t="shared" si="8"/>
        <v>520</v>
      </c>
      <c r="O524" s="129"/>
      <c r="P524" s="129"/>
      <c r="Q524" s="129"/>
      <c r="R524" s="129"/>
      <c r="S524" s="129"/>
      <c r="T524" s="129"/>
      <c r="U524" s="129"/>
    </row>
    <row r="525" spans="1:21" ht="45">
      <c r="A525" s="4">
        <v>709</v>
      </c>
      <c r="B525" s="290" t="s">
        <v>3792</v>
      </c>
      <c r="C525" s="5" t="s">
        <v>1225</v>
      </c>
      <c r="D525" s="625">
        <v>8155</v>
      </c>
      <c r="E525" s="9" t="s">
        <v>2041</v>
      </c>
      <c r="F525" s="912">
        <v>10103824.23</v>
      </c>
      <c r="G525" s="528" t="s">
        <v>6283</v>
      </c>
      <c r="H525" s="435" t="s">
        <v>5879</v>
      </c>
      <c r="I525" s="42"/>
      <c r="J525" s="239"/>
      <c r="K525" s="239"/>
      <c r="L525" s="239"/>
      <c r="M525" s="70"/>
      <c r="N525" s="726">
        <f t="shared" si="8"/>
        <v>521</v>
      </c>
      <c r="O525" s="129"/>
      <c r="P525" s="129"/>
      <c r="Q525" s="129"/>
      <c r="R525" s="129"/>
      <c r="S525" s="129"/>
      <c r="T525" s="129"/>
      <c r="U525" s="129"/>
    </row>
    <row r="526" spans="1:21" ht="45">
      <c r="A526" s="4">
        <v>711</v>
      </c>
      <c r="B526" s="290" t="s">
        <v>3798</v>
      </c>
      <c r="C526" s="5" t="s">
        <v>1226</v>
      </c>
      <c r="D526" s="625">
        <v>183</v>
      </c>
      <c r="E526" s="9" t="s">
        <v>1227</v>
      </c>
      <c r="F526" s="912">
        <v>453477.66</v>
      </c>
      <c r="G526" s="528" t="s">
        <v>6283</v>
      </c>
      <c r="H526" s="435" t="s">
        <v>3793</v>
      </c>
      <c r="I526" s="266"/>
      <c r="J526" s="239"/>
      <c r="K526" s="462"/>
      <c r="L526" s="462"/>
      <c r="M526" s="70"/>
      <c r="N526" s="726">
        <f t="shared" si="8"/>
        <v>522</v>
      </c>
      <c r="O526" s="129"/>
      <c r="P526" s="129"/>
      <c r="Q526" s="129"/>
      <c r="R526" s="129"/>
      <c r="S526" s="129"/>
      <c r="T526" s="129"/>
      <c r="U526" s="129"/>
    </row>
    <row r="527" spans="1:21" ht="52.5" customHeight="1">
      <c r="A527" s="4">
        <v>712</v>
      </c>
      <c r="B527" s="290" t="s">
        <v>3799</v>
      </c>
      <c r="C527" s="5" t="s">
        <v>1228</v>
      </c>
      <c r="D527" s="625">
        <v>1000</v>
      </c>
      <c r="E527" s="9" t="s">
        <v>1229</v>
      </c>
      <c r="F527" s="912">
        <v>1438510</v>
      </c>
      <c r="G527" s="528" t="s">
        <v>6283</v>
      </c>
      <c r="H527" s="435" t="s">
        <v>3794</v>
      </c>
      <c r="I527" s="266"/>
      <c r="J527" s="239"/>
      <c r="K527" s="462"/>
      <c r="L527" s="462"/>
      <c r="M527" s="70"/>
      <c r="N527" s="726">
        <f t="shared" si="8"/>
        <v>523</v>
      </c>
      <c r="O527" s="129"/>
      <c r="P527" s="129"/>
      <c r="Q527" s="129"/>
      <c r="R527" s="129"/>
      <c r="S527" s="129"/>
      <c r="T527" s="129"/>
      <c r="U527" s="129"/>
    </row>
    <row r="528" spans="1:21" ht="30">
      <c r="A528" s="4">
        <v>713</v>
      </c>
      <c r="B528" s="290" t="s">
        <v>3800</v>
      </c>
      <c r="C528" s="5" t="s">
        <v>1230</v>
      </c>
      <c r="D528" s="625">
        <v>39</v>
      </c>
      <c r="E528" s="9" t="s">
        <v>1231</v>
      </c>
      <c r="F528" s="912">
        <v>83494.320000000007</v>
      </c>
      <c r="G528" s="528" t="s">
        <v>6283</v>
      </c>
      <c r="H528" s="435" t="s">
        <v>3795</v>
      </c>
      <c r="I528" s="266"/>
      <c r="J528" s="239"/>
      <c r="K528" s="462"/>
      <c r="L528" s="462"/>
      <c r="M528" s="70"/>
      <c r="N528" s="726">
        <f t="shared" si="8"/>
        <v>524</v>
      </c>
      <c r="O528" s="129"/>
      <c r="P528" s="129"/>
      <c r="Q528" s="129"/>
      <c r="R528" s="129"/>
      <c r="S528" s="129"/>
      <c r="T528" s="129"/>
      <c r="U528" s="129"/>
    </row>
    <row r="529" spans="1:21" ht="30">
      <c r="A529" s="4">
        <v>714</v>
      </c>
      <c r="B529" s="290" t="s">
        <v>3801</v>
      </c>
      <c r="C529" s="5" t="s">
        <v>1232</v>
      </c>
      <c r="D529" s="625">
        <v>1358</v>
      </c>
      <c r="E529" s="9" t="s">
        <v>1233</v>
      </c>
      <c r="F529" s="912">
        <v>3200452.92</v>
      </c>
      <c r="G529" s="528" t="s">
        <v>6283</v>
      </c>
      <c r="H529" s="435" t="s">
        <v>3796</v>
      </c>
      <c r="I529" s="266"/>
      <c r="J529" s="239"/>
      <c r="K529" s="462"/>
      <c r="L529" s="462"/>
      <c r="M529" s="70"/>
      <c r="N529" s="726">
        <f t="shared" si="8"/>
        <v>525</v>
      </c>
      <c r="O529" s="129"/>
      <c r="P529" s="129"/>
      <c r="Q529" s="129"/>
      <c r="R529" s="129"/>
      <c r="S529" s="129"/>
      <c r="T529" s="129"/>
      <c r="U529" s="129"/>
    </row>
    <row r="530" spans="1:21" ht="60">
      <c r="A530" s="4">
        <v>715</v>
      </c>
      <c r="B530" s="290" t="s">
        <v>3802</v>
      </c>
      <c r="C530" s="5" t="s">
        <v>1234</v>
      </c>
      <c r="D530" s="629">
        <v>2628</v>
      </c>
      <c r="E530" s="9" t="s">
        <v>1235</v>
      </c>
      <c r="F530" s="912">
        <v>3872936.16</v>
      </c>
      <c r="G530" s="528" t="s">
        <v>6283</v>
      </c>
      <c r="H530" s="435" t="s">
        <v>3797</v>
      </c>
      <c r="I530" s="42"/>
      <c r="J530" s="464"/>
      <c r="K530" s="445"/>
      <c r="L530" s="441"/>
      <c r="M530" s="70"/>
      <c r="N530" s="726">
        <f t="shared" si="8"/>
        <v>526</v>
      </c>
      <c r="O530" s="129"/>
      <c r="P530" s="129"/>
      <c r="Q530" s="129"/>
      <c r="R530" s="129"/>
      <c r="S530" s="129"/>
      <c r="T530" s="129"/>
      <c r="U530" s="129"/>
    </row>
    <row r="531" spans="1:21" ht="45">
      <c r="A531" s="4">
        <v>718</v>
      </c>
      <c r="B531" s="290" t="s">
        <v>3803</v>
      </c>
      <c r="C531" s="5" t="s">
        <v>1236</v>
      </c>
      <c r="D531" s="697">
        <v>750</v>
      </c>
      <c r="E531" s="696" t="s">
        <v>6938</v>
      </c>
      <c r="F531" s="912">
        <v>1580430</v>
      </c>
      <c r="G531" s="695" t="s">
        <v>6283</v>
      </c>
      <c r="H531" s="435" t="s">
        <v>3805</v>
      </c>
      <c r="I531" s="42"/>
      <c r="J531" s="92" t="s">
        <v>2726</v>
      </c>
      <c r="K531" s="93" t="s">
        <v>2728</v>
      </c>
      <c r="L531" s="100" t="s">
        <v>2727</v>
      </c>
      <c r="M531" s="70"/>
      <c r="N531" s="726">
        <f>N530+1</f>
        <v>527</v>
      </c>
      <c r="O531" s="129"/>
      <c r="P531" s="129"/>
      <c r="Q531" s="129"/>
      <c r="R531" s="129"/>
      <c r="S531" s="129"/>
      <c r="T531" s="129"/>
      <c r="U531" s="129"/>
    </row>
    <row r="532" spans="1:21" ht="45">
      <c r="A532" s="61">
        <v>720</v>
      </c>
      <c r="B532" s="185" t="s">
        <v>3804</v>
      </c>
      <c r="C532" s="61" t="s">
        <v>1237</v>
      </c>
      <c r="D532" s="626">
        <v>1632</v>
      </c>
      <c r="E532" s="61" t="s">
        <v>1238</v>
      </c>
      <c r="F532" s="912">
        <v>5714.46</v>
      </c>
      <c r="G532" s="528" t="s">
        <v>6283</v>
      </c>
      <c r="H532" s="34" t="s">
        <v>3806</v>
      </c>
      <c r="I532" s="42"/>
      <c r="J532" s="464"/>
      <c r="K532" s="445"/>
      <c r="L532" s="441"/>
      <c r="M532" s="70"/>
      <c r="N532" s="726">
        <f t="shared" si="8"/>
        <v>528</v>
      </c>
      <c r="O532" s="129"/>
      <c r="P532" s="129"/>
      <c r="Q532" s="129"/>
      <c r="R532" s="129"/>
      <c r="S532" s="129"/>
      <c r="T532" s="129"/>
      <c r="U532" s="129"/>
    </row>
    <row r="533" spans="1:21" ht="45">
      <c r="A533" s="4">
        <v>721</v>
      </c>
      <c r="B533" s="35" t="s">
        <v>3811</v>
      </c>
      <c r="C533" s="5" t="s">
        <v>1239</v>
      </c>
      <c r="D533" s="628">
        <v>15205</v>
      </c>
      <c r="E533" s="5" t="s">
        <v>2014</v>
      </c>
      <c r="F533" s="912">
        <v>28588136.899999999</v>
      </c>
      <c r="G533" s="528" t="s">
        <v>6283</v>
      </c>
      <c r="H533" s="34" t="s">
        <v>3807</v>
      </c>
      <c r="I533" s="42"/>
      <c r="J533" s="92" t="s">
        <v>1950</v>
      </c>
      <c r="K533" s="93" t="s">
        <v>2729</v>
      </c>
      <c r="L533" s="100" t="s">
        <v>3812</v>
      </c>
      <c r="M533" s="70"/>
      <c r="N533" s="726">
        <f t="shared" si="8"/>
        <v>529</v>
      </c>
      <c r="O533" s="129"/>
      <c r="P533" s="129"/>
      <c r="Q533" s="129"/>
      <c r="R533" s="129"/>
      <c r="S533" s="129"/>
      <c r="T533" s="129"/>
      <c r="U533" s="129"/>
    </row>
    <row r="534" spans="1:21" ht="47.25" customHeight="1">
      <c r="A534" s="4">
        <v>722</v>
      </c>
      <c r="B534" s="290" t="s">
        <v>3813</v>
      </c>
      <c r="C534" s="5" t="s">
        <v>1240</v>
      </c>
      <c r="D534" s="625">
        <v>126</v>
      </c>
      <c r="E534" s="9" t="s">
        <v>1241</v>
      </c>
      <c r="F534" s="912">
        <v>172761.12</v>
      </c>
      <c r="G534" s="528" t="s">
        <v>6283</v>
      </c>
      <c r="H534" s="435" t="s">
        <v>3808</v>
      </c>
      <c r="I534" s="42"/>
      <c r="J534" s="464"/>
      <c r="K534" s="445"/>
      <c r="L534" s="441"/>
      <c r="M534" s="70"/>
      <c r="N534" s="726">
        <f t="shared" si="8"/>
        <v>530</v>
      </c>
      <c r="O534" s="129"/>
      <c r="P534" s="129"/>
      <c r="Q534" s="129"/>
      <c r="R534" s="129"/>
      <c r="S534" s="129"/>
      <c r="T534" s="129"/>
      <c r="U534" s="129"/>
    </row>
    <row r="535" spans="1:21" ht="45" customHeight="1">
      <c r="A535" s="4">
        <v>723</v>
      </c>
      <c r="B535" s="290" t="s">
        <v>3814</v>
      </c>
      <c r="C535" s="5" t="s">
        <v>1242</v>
      </c>
      <c r="D535" s="625">
        <v>220</v>
      </c>
      <c r="E535" s="9" t="s">
        <v>1243</v>
      </c>
      <c r="F535" s="912">
        <v>274540.2</v>
      </c>
      <c r="G535" s="528" t="s">
        <v>6283</v>
      </c>
      <c r="H535" s="435" t="s">
        <v>3809</v>
      </c>
      <c r="I535" s="42"/>
      <c r="J535" s="464"/>
      <c r="K535" s="445"/>
      <c r="L535" s="441"/>
      <c r="M535" s="70"/>
      <c r="N535" s="726">
        <f t="shared" si="8"/>
        <v>531</v>
      </c>
      <c r="O535" s="129"/>
      <c r="P535" s="129"/>
      <c r="Q535" s="129"/>
      <c r="R535" s="129"/>
      <c r="S535" s="129"/>
      <c r="T535" s="129"/>
      <c r="U535" s="129"/>
    </row>
    <row r="536" spans="1:21" ht="45">
      <c r="A536" s="4">
        <v>725</v>
      </c>
      <c r="B536" s="290" t="s">
        <v>3816</v>
      </c>
      <c r="C536" s="5" t="s">
        <v>1244</v>
      </c>
      <c r="D536" s="625">
        <v>154</v>
      </c>
      <c r="E536" s="9" t="s">
        <v>1245</v>
      </c>
      <c r="F536" s="912">
        <v>180765.2</v>
      </c>
      <c r="G536" s="528" t="s">
        <v>6283</v>
      </c>
      <c r="H536" s="435" t="s">
        <v>3810</v>
      </c>
      <c r="I536" s="42"/>
      <c r="J536" s="464"/>
      <c r="K536" s="445"/>
      <c r="L536" s="441"/>
      <c r="M536" s="70"/>
      <c r="N536" s="726">
        <f t="shared" si="8"/>
        <v>532</v>
      </c>
      <c r="O536" s="129"/>
      <c r="P536" s="129"/>
      <c r="Q536" s="129"/>
      <c r="R536" s="129"/>
      <c r="S536" s="129"/>
      <c r="T536" s="129"/>
      <c r="U536" s="129"/>
    </row>
    <row r="537" spans="1:21" ht="61.5" customHeight="1">
      <c r="A537" s="4">
        <v>726</v>
      </c>
      <c r="B537" s="290" t="s">
        <v>3882</v>
      </c>
      <c r="C537" s="5" t="s">
        <v>1246</v>
      </c>
      <c r="D537" s="625">
        <v>516</v>
      </c>
      <c r="E537" s="9" t="s">
        <v>1021</v>
      </c>
      <c r="F537" s="912">
        <v>1343798.16</v>
      </c>
      <c r="G537" s="528" t="s">
        <v>6283</v>
      </c>
      <c r="H537" s="435" t="s">
        <v>3817</v>
      </c>
      <c r="I537" s="42"/>
      <c r="J537" s="464"/>
      <c r="K537" s="445"/>
      <c r="L537" s="441"/>
      <c r="M537" s="70"/>
      <c r="N537" s="726">
        <f t="shared" si="8"/>
        <v>533</v>
      </c>
      <c r="O537" s="129"/>
      <c r="P537" s="129"/>
      <c r="Q537" s="129"/>
      <c r="R537" s="129"/>
      <c r="S537" s="129"/>
      <c r="T537" s="129"/>
      <c r="U537" s="129"/>
    </row>
    <row r="538" spans="1:21" ht="47.25" customHeight="1">
      <c r="A538" s="4">
        <v>727</v>
      </c>
      <c r="B538" s="290" t="s">
        <v>3883</v>
      </c>
      <c r="C538" s="5" t="s">
        <v>1247</v>
      </c>
      <c r="D538" s="625">
        <v>1842</v>
      </c>
      <c r="E538" s="9" t="s">
        <v>1031</v>
      </c>
      <c r="F538" s="912">
        <v>8210075.29</v>
      </c>
      <c r="G538" s="528" t="s">
        <v>6283</v>
      </c>
      <c r="H538" s="435" t="s">
        <v>3818</v>
      </c>
      <c r="I538" s="42"/>
      <c r="J538" s="464"/>
      <c r="K538" s="445"/>
      <c r="L538" s="441"/>
      <c r="M538" s="70"/>
      <c r="N538" s="726">
        <f t="shared" si="8"/>
        <v>534</v>
      </c>
      <c r="O538" s="129"/>
      <c r="P538" s="129"/>
      <c r="Q538" s="129"/>
      <c r="R538" s="129"/>
      <c r="S538" s="129"/>
      <c r="T538" s="129"/>
      <c r="U538" s="129"/>
    </row>
    <row r="539" spans="1:21" ht="30">
      <c r="A539" s="4">
        <v>728</v>
      </c>
      <c r="B539" s="290" t="s">
        <v>3884</v>
      </c>
      <c r="C539" s="5" t="s">
        <v>1248</v>
      </c>
      <c r="D539" s="629">
        <v>202</v>
      </c>
      <c r="E539" s="9" t="s">
        <v>1249</v>
      </c>
      <c r="F539" s="912">
        <v>234625.02</v>
      </c>
      <c r="G539" s="528" t="s">
        <v>6283</v>
      </c>
      <c r="H539" s="435" t="s">
        <v>3819</v>
      </c>
      <c r="I539" s="42"/>
      <c r="J539" s="464"/>
      <c r="K539" s="445"/>
      <c r="L539" s="441"/>
      <c r="M539" s="70"/>
      <c r="N539" s="726">
        <f t="shared" si="8"/>
        <v>535</v>
      </c>
      <c r="O539" s="129"/>
      <c r="P539" s="129"/>
      <c r="Q539" s="129"/>
      <c r="R539" s="129"/>
      <c r="S539" s="129"/>
      <c r="T539" s="129"/>
      <c r="U539" s="129"/>
    </row>
    <row r="540" spans="1:21" ht="47.25" customHeight="1">
      <c r="A540" s="4">
        <v>729</v>
      </c>
      <c r="B540" s="290" t="s">
        <v>3885</v>
      </c>
      <c r="C540" s="5" t="s">
        <v>1250</v>
      </c>
      <c r="D540" s="629">
        <v>247</v>
      </c>
      <c r="E540" s="9" t="s">
        <v>1251</v>
      </c>
      <c r="F540" s="912">
        <v>289634.67</v>
      </c>
      <c r="G540" s="528" t="s">
        <v>6283</v>
      </c>
      <c r="H540" s="435" t="s">
        <v>3820</v>
      </c>
      <c r="I540" s="42"/>
      <c r="J540" s="464"/>
      <c r="K540" s="445"/>
      <c r="L540" s="441"/>
      <c r="M540" s="70"/>
      <c r="N540" s="726">
        <f t="shared" si="8"/>
        <v>536</v>
      </c>
      <c r="O540" s="129"/>
      <c r="P540" s="129"/>
      <c r="Q540" s="129"/>
      <c r="R540" s="129"/>
      <c r="S540" s="129"/>
      <c r="T540" s="129"/>
      <c r="U540" s="129"/>
    </row>
    <row r="541" spans="1:21" ht="45">
      <c r="A541" s="4">
        <v>730</v>
      </c>
      <c r="B541" s="290" t="s">
        <v>3886</v>
      </c>
      <c r="C541" s="5" t="s">
        <v>1252</v>
      </c>
      <c r="D541" s="629">
        <v>21530</v>
      </c>
      <c r="E541" s="615" t="s">
        <v>1253</v>
      </c>
      <c r="F541" s="912">
        <v>10967690.949999999</v>
      </c>
      <c r="G541" s="528" t="s">
        <v>6283</v>
      </c>
      <c r="H541" s="435" t="s">
        <v>5880</v>
      </c>
      <c r="I541" s="42"/>
      <c r="J541" s="96" t="s">
        <v>2192</v>
      </c>
      <c r="K541" s="89" t="s">
        <v>22</v>
      </c>
      <c r="L541" s="95" t="s">
        <v>2191</v>
      </c>
      <c r="M541" s="70"/>
      <c r="N541" s="726">
        <f t="shared" si="8"/>
        <v>537</v>
      </c>
      <c r="O541" s="129"/>
      <c r="P541" s="129"/>
      <c r="Q541" s="129"/>
      <c r="R541" s="129"/>
      <c r="S541" s="129"/>
      <c r="T541" s="129"/>
      <c r="U541" s="129"/>
    </row>
    <row r="542" spans="1:21" ht="60">
      <c r="A542" s="4">
        <v>731</v>
      </c>
      <c r="B542" s="290" t="s">
        <v>3909</v>
      </c>
      <c r="C542" s="5" t="s">
        <v>1254</v>
      </c>
      <c r="D542" s="625">
        <v>478</v>
      </c>
      <c r="E542" s="9" t="s">
        <v>1255</v>
      </c>
      <c r="F542" s="912">
        <v>1200100.26</v>
      </c>
      <c r="G542" s="528" t="s">
        <v>6283</v>
      </c>
      <c r="H542" s="435" t="s">
        <v>3821</v>
      </c>
      <c r="I542" s="42"/>
      <c r="J542" s="464"/>
      <c r="K542" s="445"/>
      <c r="L542" s="441"/>
      <c r="M542" s="70"/>
      <c r="N542" s="726">
        <f t="shared" si="8"/>
        <v>538</v>
      </c>
      <c r="O542" s="129"/>
      <c r="P542" s="129"/>
      <c r="Q542" s="129"/>
      <c r="R542" s="129"/>
      <c r="S542" s="129"/>
      <c r="T542" s="129"/>
      <c r="U542" s="129"/>
    </row>
    <row r="543" spans="1:21" ht="30">
      <c r="A543" s="4">
        <v>732</v>
      </c>
      <c r="B543" s="290" t="s">
        <v>3910</v>
      </c>
      <c r="C543" s="5" t="s">
        <v>1256</v>
      </c>
      <c r="D543" s="625">
        <v>236</v>
      </c>
      <c r="E543" s="9" t="s">
        <v>1257</v>
      </c>
      <c r="F543" s="912">
        <v>375657.72</v>
      </c>
      <c r="G543" s="528" t="s">
        <v>6283</v>
      </c>
      <c r="H543" s="435" t="s">
        <v>3822</v>
      </c>
      <c r="I543" s="42"/>
      <c r="J543" s="464"/>
      <c r="K543" s="445"/>
      <c r="L543" s="441"/>
      <c r="M543" s="70"/>
      <c r="N543" s="726">
        <f t="shared" si="8"/>
        <v>539</v>
      </c>
      <c r="O543" s="129"/>
      <c r="P543" s="129"/>
      <c r="Q543" s="129"/>
      <c r="R543" s="129"/>
      <c r="S543" s="129"/>
      <c r="T543" s="129"/>
      <c r="U543" s="129"/>
    </row>
    <row r="544" spans="1:21" ht="60">
      <c r="A544" s="4">
        <v>733</v>
      </c>
      <c r="B544" s="290" t="s">
        <v>3911</v>
      </c>
      <c r="C544" s="5" t="s">
        <v>1258</v>
      </c>
      <c r="D544" s="629">
        <v>380</v>
      </c>
      <c r="E544" s="615" t="s">
        <v>336</v>
      </c>
      <c r="F544" s="912">
        <v>348946.25</v>
      </c>
      <c r="G544" s="528" t="s">
        <v>6283</v>
      </c>
      <c r="H544" s="435" t="s">
        <v>3823</v>
      </c>
      <c r="I544" s="42"/>
      <c r="J544" s="96" t="s">
        <v>1259</v>
      </c>
      <c r="K544" s="89" t="s">
        <v>3825</v>
      </c>
      <c r="L544" s="89" t="s">
        <v>1260</v>
      </c>
      <c r="M544" s="70"/>
      <c r="N544" s="726">
        <f t="shared" si="8"/>
        <v>540</v>
      </c>
      <c r="O544" s="129"/>
      <c r="P544" s="129"/>
      <c r="Q544" s="129"/>
      <c r="R544" s="129"/>
      <c r="S544" s="129"/>
      <c r="T544" s="129"/>
      <c r="U544" s="129"/>
    </row>
    <row r="545" spans="1:21" ht="45">
      <c r="A545" s="4">
        <v>734</v>
      </c>
      <c r="B545" s="290" t="s">
        <v>3912</v>
      </c>
      <c r="C545" s="5" t="s">
        <v>1261</v>
      </c>
      <c r="D545" s="625">
        <v>407</v>
      </c>
      <c r="E545" s="9" t="s">
        <v>1262</v>
      </c>
      <c r="F545" s="912">
        <v>670076.66</v>
      </c>
      <c r="G545" s="528" t="s">
        <v>6283</v>
      </c>
      <c r="H545" s="435" t="s">
        <v>5881</v>
      </c>
      <c r="I545" s="42"/>
      <c r="J545" s="464"/>
      <c r="K545" s="445"/>
      <c r="L545" s="441"/>
      <c r="M545" s="70"/>
      <c r="N545" s="726">
        <f t="shared" si="8"/>
        <v>541</v>
      </c>
      <c r="O545" s="129"/>
      <c r="P545" s="129"/>
      <c r="Q545" s="129"/>
      <c r="R545" s="129"/>
      <c r="S545" s="129"/>
      <c r="T545" s="129"/>
      <c r="U545" s="129"/>
    </row>
    <row r="546" spans="1:21" ht="43.5" customHeight="1">
      <c r="A546" s="4">
        <v>735</v>
      </c>
      <c r="B546" s="290" t="s">
        <v>3913</v>
      </c>
      <c r="C546" s="5" t="s">
        <v>1263</v>
      </c>
      <c r="D546" s="625">
        <v>286</v>
      </c>
      <c r="E546" s="9" t="s">
        <v>2002</v>
      </c>
      <c r="F546" s="912">
        <v>347635.86</v>
      </c>
      <c r="G546" s="528" t="s">
        <v>6283</v>
      </c>
      <c r="H546" s="435" t="s">
        <v>3824</v>
      </c>
      <c r="I546" s="42"/>
      <c r="J546" s="464"/>
      <c r="K546" s="445"/>
      <c r="L546" s="441"/>
      <c r="M546" s="70"/>
      <c r="N546" s="726">
        <f t="shared" si="8"/>
        <v>542</v>
      </c>
      <c r="O546" s="129"/>
      <c r="P546" s="129"/>
      <c r="Q546" s="129"/>
      <c r="R546" s="129"/>
      <c r="S546" s="129"/>
      <c r="T546" s="129"/>
      <c r="U546" s="129"/>
    </row>
    <row r="547" spans="1:21" ht="75">
      <c r="A547" s="4">
        <v>736</v>
      </c>
      <c r="B547" s="290" t="s">
        <v>3792</v>
      </c>
      <c r="C547" s="5" t="s">
        <v>1264</v>
      </c>
      <c r="D547" s="625">
        <v>1044</v>
      </c>
      <c r="E547" s="9" t="s">
        <v>1265</v>
      </c>
      <c r="F547" s="912">
        <v>575755.56000000006</v>
      </c>
      <c r="G547" s="528" t="s">
        <v>6283</v>
      </c>
      <c r="H547" s="435" t="s">
        <v>3827</v>
      </c>
      <c r="I547" s="42"/>
      <c r="J547" s="464"/>
      <c r="K547" s="445"/>
      <c r="L547" s="441"/>
      <c r="M547" s="70"/>
      <c r="N547" s="726">
        <f t="shared" si="8"/>
        <v>543</v>
      </c>
      <c r="O547" s="129"/>
      <c r="P547" s="129"/>
      <c r="Q547" s="129"/>
      <c r="R547" s="129"/>
      <c r="S547" s="129"/>
      <c r="T547" s="129"/>
      <c r="U547" s="129"/>
    </row>
    <row r="548" spans="1:21" ht="45">
      <c r="A548" s="898">
        <v>737</v>
      </c>
      <c r="B548" s="896" t="s">
        <v>3792</v>
      </c>
      <c r="C548" s="897" t="s">
        <v>1266</v>
      </c>
      <c r="D548" s="899">
        <v>329413</v>
      </c>
      <c r="E548" s="916" t="s">
        <v>10065</v>
      </c>
      <c r="F548" s="912">
        <v>177741372.41</v>
      </c>
      <c r="G548" s="528" t="s">
        <v>6283</v>
      </c>
      <c r="H548" s="435" t="s">
        <v>10066</v>
      </c>
      <c r="I548" s="42"/>
      <c r="J548" s="464"/>
      <c r="K548" s="445"/>
      <c r="L548" s="441"/>
      <c r="M548" s="70"/>
      <c r="N548" s="726">
        <f t="shared" si="8"/>
        <v>544</v>
      </c>
      <c r="O548" s="129"/>
      <c r="P548" s="129"/>
      <c r="Q548" s="129"/>
      <c r="R548" s="129"/>
      <c r="S548" s="129"/>
      <c r="T548" s="129"/>
      <c r="U548" s="129"/>
    </row>
    <row r="549" spans="1:21" ht="75">
      <c r="A549" s="4">
        <v>738</v>
      </c>
      <c r="B549" s="290" t="s">
        <v>3972</v>
      </c>
      <c r="C549" s="5" t="s">
        <v>1267</v>
      </c>
      <c r="D549" s="625">
        <v>165</v>
      </c>
      <c r="E549" s="9" t="s">
        <v>2016</v>
      </c>
      <c r="F549" s="912">
        <v>173911.65</v>
      </c>
      <c r="G549" s="528" t="s">
        <v>6283</v>
      </c>
      <c r="H549" s="435" t="s">
        <v>3828</v>
      </c>
      <c r="I549" s="42"/>
      <c r="J549" s="464"/>
      <c r="K549" s="445"/>
      <c r="L549" s="441"/>
      <c r="M549" s="70"/>
      <c r="N549" s="726">
        <f t="shared" si="8"/>
        <v>545</v>
      </c>
      <c r="O549" s="129"/>
      <c r="P549" s="129"/>
      <c r="Q549" s="129"/>
      <c r="R549" s="129"/>
      <c r="S549" s="129"/>
      <c r="T549" s="129"/>
      <c r="U549" s="129"/>
    </row>
    <row r="550" spans="1:21" ht="45.75" customHeight="1">
      <c r="A550" s="4">
        <v>739</v>
      </c>
      <c r="B550" s="290" t="s">
        <v>3973</v>
      </c>
      <c r="C550" s="5" t="s">
        <v>1268</v>
      </c>
      <c r="D550" s="625">
        <v>137</v>
      </c>
      <c r="E550" s="9" t="s">
        <v>1269</v>
      </c>
      <c r="F550" s="912">
        <v>175414.8</v>
      </c>
      <c r="G550" s="528" t="s">
        <v>6283</v>
      </c>
      <c r="H550" s="435" t="s">
        <v>3829</v>
      </c>
      <c r="I550" s="42"/>
      <c r="J550" s="464"/>
      <c r="K550" s="445"/>
      <c r="L550" s="441"/>
      <c r="M550" s="70"/>
      <c r="N550" s="726">
        <f t="shared" si="8"/>
        <v>546</v>
      </c>
      <c r="O550" s="129"/>
      <c r="P550" s="129"/>
      <c r="Q550" s="129"/>
      <c r="R550" s="129"/>
      <c r="S550" s="129"/>
      <c r="T550" s="129"/>
      <c r="U550" s="129"/>
    </row>
    <row r="551" spans="1:21" ht="90">
      <c r="A551" s="4">
        <v>740</v>
      </c>
      <c r="B551" s="290" t="s">
        <v>3974</v>
      </c>
      <c r="C551" s="5" t="s">
        <v>1270</v>
      </c>
      <c r="D551" s="625">
        <v>167</v>
      </c>
      <c r="E551" s="9" t="s">
        <v>2015</v>
      </c>
      <c r="F551" s="912">
        <v>165929.53</v>
      </c>
      <c r="G551" s="528" t="s">
        <v>6283</v>
      </c>
      <c r="H551" s="435" t="s">
        <v>3830</v>
      </c>
      <c r="I551" s="42"/>
      <c r="J551" s="464"/>
      <c r="K551" s="445"/>
      <c r="L551" s="441"/>
      <c r="M551" s="70"/>
      <c r="N551" s="726">
        <f t="shared" si="8"/>
        <v>547</v>
      </c>
      <c r="O551" s="129"/>
      <c r="P551" s="129"/>
      <c r="Q551" s="129"/>
      <c r="R551" s="129"/>
      <c r="S551" s="129"/>
      <c r="T551" s="129"/>
      <c r="U551" s="129"/>
    </row>
    <row r="552" spans="1:21" ht="30">
      <c r="A552" s="4">
        <v>741</v>
      </c>
      <c r="B552" s="290" t="s">
        <v>3975</v>
      </c>
      <c r="C552" s="5" t="s">
        <v>1271</v>
      </c>
      <c r="D552" s="625">
        <v>82</v>
      </c>
      <c r="E552" s="9" t="s">
        <v>1272</v>
      </c>
      <c r="F552" s="912">
        <v>156749.56</v>
      </c>
      <c r="G552" s="528" t="s">
        <v>6283</v>
      </c>
      <c r="H552" s="435" t="s">
        <v>3831</v>
      </c>
      <c r="I552" s="42"/>
      <c r="J552" s="464"/>
      <c r="K552" s="445"/>
      <c r="L552" s="441"/>
      <c r="M552" s="70"/>
      <c r="N552" s="726">
        <f t="shared" si="8"/>
        <v>548</v>
      </c>
      <c r="O552" s="129"/>
      <c r="P552" s="129"/>
      <c r="Q552" s="129"/>
      <c r="R552" s="129"/>
      <c r="S552" s="129"/>
      <c r="T552" s="129"/>
      <c r="U552" s="129"/>
    </row>
    <row r="553" spans="1:21" ht="45">
      <c r="A553" s="4">
        <v>742</v>
      </c>
      <c r="B553" s="290" t="s">
        <v>3976</v>
      </c>
      <c r="C553" s="5" t="s">
        <v>1273</v>
      </c>
      <c r="D553" s="625">
        <v>596</v>
      </c>
      <c r="E553" s="9" t="s">
        <v>1274</v>
      </c>
      <c r="F553" s="912">
        <v>579294.12</v>
      </c>
      <c r="G553" s="528" t="s">
        <v>6283</v>
      </c>
      <c r="H553" s="435" t="s">
        <v>3832</v>
      </c>
      <c r="I553" s="42"/>
      <c r="J553" s="464"/>
      <c r="K553" s="445"/>
      <c r="L553" s="441"/>
      <c r="M553" s="70"/>
      <c r="N553" s="726">
        <f t="shared" si="8"/>
        <v>549</v>
      </c>
      <c r="O553" s="129"/>
      <c r="P553" s="129"/>
      <c r="Q553" s="129"/>
      <c r="R553" s="129"/>
      <c r="S553" s="129"/>
      <c r="T553" s="129"/>
      <c r="U553" s="129"/>
    </row>
    <row r="554" spans="1:21" ht="30">
      <c r="A554" s="4">
        <v>743</v>
      </c>
      <c r="B554" s="290" t="s">
        <v>3977</v>
      </c>
      <c r="C554" s="5" t="s">
        <v>1275</v>
      </c>
      <c r="D554" s="629">
        <v>515</v>
      </c>
      <c r="E554" s="9" t="s">
        <v>1276</v>
      </c>
      <c r="F554" s="912">
        <v>492422.40000000002</v>
      </c>
      <c r="G554" s="528" t="s">
        <v>6283</v>
      </c>
      <c r="H554" s="435" t="s">
        <v>3833</v>
      </c>
      <c r="I554" s="42"/>
      <c r="J554" s="464"/>
      <c r="K554" s="445"/>
      <c r="L554" s="441"/>
      <c r="M554" s="70"/>
      <c r="N554" s="726">
        <f t="shared" si="8"/>
        <v>550</v>
      </c>
      <c r="O554" s="129"/>
      <c r="P554" s="129"/>
      <c r="Q554" s="129"/>
      <c r="R554" s="129"/>
      <c r="S554" s="129"/>
      <c r="T554" s="129"/>
      <c r="U554" s="129"/>
    </row>
    <row r="555" spans="1:21" ht="30">
      <c r="A555" s="4">
        <v>744</v>
      </c>
      <c r="B555" s="290" t="s">
        <v>3978</v>
      </c>
      <c r="C555" s="5" t="s">
        <v>1277</v>
      </c>
      <c r="D555" s="625">
        <v>206</v>
      </c>
      <c r="E555" s="9" t="s">
        <v>1278</v>
      </c>
      <c r="F555" s="912">
        <v>288179.58</v>
      </c>
      <c r="G555" s="528" t="s">
        <v>6283</v>
      </c>
      <c r="H555" s="435" t="s">
        <v>3834</v>
      </c>
      <c r="I555" s="42"/>
      <c r="J555" s="464"/>
      <c r="K555" s="445"/>
      <c r="L555" s="441"/>
      <c r="M555" s="70"/>
      <c r="N555" s="726">
        <f t="shared" si="8"/>
        <v>551</v>
      </c>
      <c r="O555" s="129"/>
      <c r="P555" s="129"/>
      <c r="Q555" s="129"/>
      <c r="R555" s="129"/>
      <c r="S555" s="129"/>
      <c r="T555" s="129"/>
      <c r="U555" s="129"/>
    </row>
    <row r="556" spans="1:21" ht="30">
      <c r="A556" s="4">
        <v>745</v>
      </c>
      <c r="B556" s="290" t="s">
        <v>4003</v>
      </c>
      <c r="C556" s="5" t="s">
        <v>1279</v>
      </c>
      <c r="D556" s="629">
        <v>162</v>
      </c>
      <c r="E556" s="615" t="s">
        <v>6091</v>
      </c>
      <c r="F556" s="912">
        <v>453355.38</v>
      </c>
      <c r="G556" s="528" t="s">
        <v>6283</v>
      </c>
      <c r="H556" s="435" t="s">
        <v>3835</v>
      </c>
      <c r="I556" s="42"/>
      <c r="J556" s="464"/>
      <c r="K556" s="445"/>
      <c r="L556" s="441"/>
      <c r="M556" s="70"/>
      <c r="N556" s="726">
        <f t="shared" si="8"/>
        <v>552</v>
      </c>
      <c r="O556" s="129"/>
      <c r="P556" s="129"/>
      <c r="Q556" s="129"/>
      <c r="R556" s="129"/>
      <c r="S556" s="129"/>
      <c r="T556" s="129"/>
      <c r="U556" s="129"/>
    </row>
    <row r="557" spans="1:21" ht="30">
      <c r="A557" s="4">
        <v>746</v>
      </c>
      <c r="B557" s="290" t="s">
        <v>4004</v>
      </c>
      <c r="C557" s="5" t="s">
        <v>1280</v>
      </c>
      <c r="D557" s="625">
        <v>493</v>
      </c>
      <c r="E557" s="4" t="s">
        <v>1281</v>
      </c>
      <c r="F557" s="912">
        <v>759358.04</v>
      </c>
      <c r="G557" s="528" t="s">
        <v>6283</v>
      </c>
      <c r="H557" s="435" t="s">
        <v>3836</v>
      </c>
      <c r="I557" s="42"/>
      <c r="J557" s="464"/>
      <c r="K557" s="445"/>
      <c r="L557" s="441"/>
      <c r="M557" s="70"/>
      <c r="N557" s="726">
        <f t="shared" si="8"/>
        <v>553</v>
      </c>
      <c r="O557" s="129"/>
      <c r="P557" s="129"/>
      <c r="Q557" s="129"/>
      <c r="R557" s="129"/>
      <c r="S557" s="129"/>
      <c r="T557" s="129"/>
      <c r="U557" s="129"/>
    </row>
    <row r="558" spans="1:21" ht="30">
      <c r="A558" s="4">
        <v>747</v>
      </c>
      <c r="B558" s="290" t="s">
        <v>4005</v>
      </c>
      <c r="C558" s="5" t="s">
        <v>1282</v>
      </c>
      <c r="D558" s="625">
        <v>559</v>
      </c>
      <c r="E558" s="4" t="s">
        <v>1281</v>
      </c>
      <c r="F558" s="912">
        <v>1063301.8500000001</v>
      </c>
      <c r="G558" s="528" t="s">
        <v>6283</v>
      </c>
      <c r="H558" s="435" t="s">
        <v>3837</v>
      </c>
      <c r="I558" s="42"/>
      <c r="J558" s="464"/>
      <c r="K558" s="445"/>
      <c r="L558" s="441"/>
      <c r="M558" s="70"/>
      <c r="N558" s="726">
        <f t="shared" si="8"/>
        <v>554</v>
      </c>
      <c r="O558" s="129"/>
      <c r="P558" s="129"/>
      <c r="Q558" s="129"/>
      <c r="R558" s="129"/>
      <c r="S558" s="129"/>
      <c r="T558" s="129"/>
      <c r="U558" s="129"/>
    </row>
    <row r="559" spans="1:21" ht="30">
      <c r="A559" s="4">
        <v>748</v>
      </c>
      <c r="B559" s="290" t="s">
        <v>4006</v>
      </c>
      <c r="C559" s="5" t="s">
        <v>1283</v>
      </c>
      <c r="D559" s="625">
        <v>1055</v>
      </c>
      <c r="E559" s="9" t="s">
        <v>1021</v>
      </c>
      <c r="F559" s="912">
        <v>1217322.3</v>
      </c>
      <c r="G559" s="528" t="s">
        <v>6283</v>
      </c>
      <c r="H559" s="435" t="s">
        <v>3838</v>
      </c>
      <c r="I559" s="42"/>
      <c r="J559" s="464"/>
      <c r="K559" s="445"/>
      <c r="L559" s="441"/>
      <c r="M559" s="70"/>
      <c r="N559" s="726">
        <f t="shared" si="8"/>
        <v>555</v>
      </c>
      <c r="O559" s="129"/>
      <c r="P559" s="129"/>
      <c r="Q559" s="129"/>
      <c r="R559" s="129"/>
      <c r="S559" s="129"/>
      <c r="T559" s="129"/>
      <c r="U559" s="129"/>
    </row>
    <row r="560" spans="1:21" ht="45">
      <c r="A560" s="4">
        <v>749</v>
      </c>
      <c r="B560" s="290" t="s">
        <v>4007</v>
      </c>
      <c r="C560" s="5" t="s">
        <v>1284</v>
      </c>
      <c r="D560" s="625">
        <v>2710</v>
      </c>
      <c r="E560" s="9" t="s">
        <v>1285</v>
      </c>
      <c r="F560" s="912">
        <v>5951485.2000000002</v>
      </c>
      <c r="G560" s="528" t="s">
        <v>6283</v>
      </c>
      <c r="H560" s="435" t="s">
        <v>3839</v>
      </c>
      <c r="I560" s="42"/>
      <c r="J560" s="464"/>
      <c r="K560" s="445"/>
      <c r="L560" s="441"/>
      <c r="M560" s="70"/>
      <c r="N560" s="726">
        <f t="shared" si="8"/>
        <v>556</v>
      </c>
      <c r="O560" s="129"/>
      <c r="P560" s="129"/>
      <c r="Q560" s="129"/>
      <c r="R560" s="129"/>
      <c r="S560" s="129"/>
      <c r="T560" s="129"/>
      <c r="U560" s="129"/>
    </row>
    <row r="561" spans="1:21" ht="60">
      <c r="A561" s="4">
        <v>750</v>
      </c>
      <c r="B561" s="290" t="s">
        <v>4008</v>
      </c>
      <c r="C561" s="5" t="s">
        <v>1286</v>
      </c>
      <c r="D561" s="625">
        <v>4248</v>
      </c>
      <c r="E561" s="9" t="s">
        <v>1287</v>
      </c>
      <c r="F561" s="912">
        <v>3708222.36</v>
      </c>
      <c r="G561" s="528" t="s">
        <v>6283</v>
      </c>
      <c r="H561" s="435" t="s">
        <v>3840</v>
      </c>
      <c r="I561" s="42"/>
      <c r="J561" s="88" t="s">
        <v>1288</v>
      </c>
      <c r="K561" s="89" t="s">
        <v>1289</v>
      </c>
      <c r="L561" s="89" t="s">
        <v>1290</v>
      </c>
      <c r="M561" s="70"/>
      <c r="N561" s="726">
        <f t="shared" si="8"/>
        <v>557</v>
      </c>
      <c r="O561" s="129"/>
      <c r="P561" s="129"/>
      <c r="Q561" s="129"/>
      <c r="R561" s="129"/>
      <c r="S561" s="129"/>
      <c r="T561" s="129"/>
      <c r="U561" s="129"/>
    </row>
    <row r="562" spans="1:21" ht="48.75" customHeight="1">
      <c r="A562" s="4">
        <v>751</v>
      </c>
      <c r="B562" s="290" t="s">
        <v>4009</v>
      </c>
      <c r="C562" s="5" t="s">
        <v>1291</v>
      </c>
      <c r="D562" s="625">
        <v>253</v>
      </c>
      <c r="E562" s="9" t="s">
        <v>1292</v>
      </c>
      <c r="F562" s="912">
        <v>324867.18</v>
      </c>
      <c r="G562" s="528" t="s">
        <v>6283</v>
      </c>
      <c r="H562" s="435" t="s">
        <v>3841</v>
      </c>
      <c r="I562" s="42"/>
      <c r="J562" s="464"/>
      <c r="K562" s="445"/>
      <c r="L562" s="441"/>
      <c r="M562" s="70"/>
      <c r="N562" s="726">
        <f t="shared" si="8"/>
        <v>558</v>
      </c>
      <c r="O562" s="129"/>
      <c r="P562" s="129"/>
      <c r="Q562" s="129"/>
      <c r="R562" s="129"/>
      <c r="S562" s="129"/>
      <c r="T562" s="129"/>
      <c r="U562" s="129"/>
    </row>
    <row r="563" spans="1:21" ht="30">
      <c r="A563" s="4">
        <v>752</v>
      </c>
      <c r="B563" s="290" t="s">
        <v>4010</v>
      </c>
      <c r="C563" s="5" t="s">
        <v>1293</v>
      </c>
      <c r="D563" s="625">
        <v>68</v>
      </c>
      <c r="E563" s="9" t="s">
        <v>1294</v>
      </c>
      <c r="F563" s="912">
        <v>190861.72</v>
      </c>
      <c r="G563" s="528" t="s">
        <v>6283</v>
      </c>
      <c r="H563" s="435" t="s">
        <v>3842</v>
      </c>
      <c r="I563" s="42"/>
      <c r="J563" s="464"/>
      <c r="K563" s="445"/>
      <c r="L563" s="441"/>
      <c r="M563" s="70"/>
      <c r="N563" s="726">
        <f t="shared" si="8"/>
        <v>559</v>
      </c>
      <c r="O563" s="129"/>
      <c r="P563" s="129"/>
      <c r="Q563" s="129"/>
      <c r="R563" s="129"/>
      <c r="S563" s="129"/>
      <c r="T563" s="129"/>
      <c r="U563" s="129"/>
    </row>
    <row r="564" spans="1:21" ht="45">
      <c r="A564" s="4">
        <v>753</v>
      </c>
      <c r="B564" s="290" t="s">
        <v>4011</v>
      </c>
      <c r="C564" s="5" t="s">
        <v>1295</v>
      </c>
      <c r="D564" s="625">
        <f>16420-15279</f>
        <v>1141</v>
      </c>
      <c r="E564" s="4" t="s">
        <v>1296</v>
      </c>
      <c r="F564" s="912">
        <v>2575967.2400000002</v>
      </c>
      <c r="G564" s="528" t="s">
        <v>6283</v>
      </c>
      <c r="H564" s="435" t="s">
        <v>3843</v>
      </c>
      <c r="I564" s="42"/>
      <c r="J564" s="917"/>
      <c r="K564" s="917"/>
      <c r="L564" s="917"/>
      <c r="M564" s="70"/>
      <c r="N564" s="726">
        <f t="shared" si="8"/>
        <v>560</v>
      </c>
      <c r="O564" s="129"/>
      <c r="P564" s="129"/>
      <c r="Q564" s="129"/>
      <c r="R564" s="129"/>
      <c r="S564" s="129"/>
      <c r="T564" s="129"/>
      <c r="U564" s="129"/>
    </row>
    <row r="565" spans="1:21" ht="75">
      <c r="A565" s="4">
        <v>754</v>
      </c>
      <c r="B565" s="290" t="s">
        <v>4012</v>
      </c>
      <c r="C565" s="5" t="s">
        <v>1297</v>
      </c>
      <c r="D565" s="625">
        <v>19732</v>
      </c>
      <c r="E565" s="9" t="s">
        <v>1298</v>
      </c>
      <c r="F565" s="912">
        <v>24447413.809999999</v>
      </c>
      <c r="G565" s="528" t="s">
        <v>6283</v>
      </c>
      <c r="H565" s="435" t="s">
        <v>3844</v>
      </c>
      <c r="I565" s="42"/>
      <c r="J565" s="917"/>
      <c r="K565" s="917"/>
      <c r="L565" s="917"/>
      <c r="M565" s="70"/>
      <c r="N565" s="726">
        <f t="shared" si="8"/>
        <v>561</v>
      </c>
      <c r="O565" s="129"/>
      <c r="P565" s="129"/>
      <c r="Q565" s="129"/>
      <c r="R565" s="129"/>
      <c r="S565" s="129"/>
      <c r="T565" s="129"/>
      <c r="U565" s="129"/>
    </row>
    <row r="566" spans="1:21" ht="45">
      <c r="A566" s="4">
        <v>755</v>
      </c>
      <c r="B566" s="290" t="s">
        <v>4013</v>
      </c>
      <c r="C566" s="5" t="s">
        <v>1299</v>
      </c>
      <c r="D566" s="625">
        <v>6170</v>
      </c>
      <c r="E566" s="4" t="s">
        <v>1300</v>
      </c>
      <c r="F566" s="912">
        <v>15989678.4</v>
      </c>
      <c r="G566" s="528" t="s">
        <v>6283</v>
      </c>
      <c r="H566" s="435" t="s">
        <v>3845</v>
      </c>
      <c r="I566" s="42"/>
      <c r="J566" s="452" t="s">
        <v>6743</v>
      </c>
      <c r="K566" s="584" t="s">
        <v>6750</v>
      </c>
      <c r="L566" s="123" t="s">
        <v>6751</v>
      </c>
      <c r="M566" s="70"/>
      <c r="N566" s="726">
        <f t="shared" si="8"/>
        <v>562</v>
      </c>
      <c r="O566" s="129"/>
      <c r="P566" s="129"/>
      <c r="Q566" s="129"/>
      <c r="R566" s="129"/>
      <c r="S566" s="129"/>
      <c r="T566" s="129"/>
      <c r="U566" s="129"/>
    </row>
    <row r="567" spans="1:21" ht="45">
      <c r="A567" s="4">
        <v>757</v>
      </c>
      <c r="B567" s="290" t="s">
        <v>4014</v>
      </c>
      <c r="C567" s="5" t="s">
        <v>1301</v>
      </c>
      <c r="D567" s="629">
        <v>25102</v>
      </c>
      <c r="E567" s="615" t="s">
        <v>1302</v>
      </c>
      <c r="F567" s="912">
        <v>32169970.140000001</v>
      </c>
      <c r="G567" s="528" t="s">
        <v>6283</v>
      </c>
      <c r="H567" s="435" t="s">
        <v>3846</v>
      </c>
      <c r="I567" s="42"/>
      <c r="J567" s="452" t="s">
        <v>6743</v>
      </c>
      <c r="K567" s="584" t="s">
        <v>6752</v>
      </c>
      <c r="L567" s="123" t="s">
        <v>6753</v>
      </c>
      <c r="M567" s="70"/>
      <c r="N567" s="726">
        <f t="shared" si="8"/>
        <v>563</v>
      </c>
      <c r="O567" s="129"/>
      <c r="P567" s="129"/>
      <c r="Q567" s="129"/>
      <c r="R567" s="129"/>
      <c r="S567" s="129"/>
      <c r="T567" s="129"/>
      <c r="U567" s="129"/>
    </row>
    <row r="568" spans="1:21" ht="45">
      <c r="A568" s="4">
        <v>758</v>
      </c>
      <c r="B568" s="290" t="s">
        <v>4015</v>
      </c>
      <c r="C568" s="5" t="s">
        <v>1303</v>
      </c>
      <c r="D568" s="625">
        <v>1632</v>
      </c>
      <c r="E568" s="4" t="s">
        <v>1304</v>
      </c>
      <c r="F568" s="912">
        <v>3725839.68</v>
      </c>
      <c r="G568" s="528" t="s">
        <v>6283</v>
      </c>
      <c r="H568" s="435" t="s">
        <v>3847</v>
      </c>
      <c r="I568" s="42"/>
      <c r="J568" s="96"/>
      <c r="K568" s="89"/>
      <c r="L568" s="89"/>
      <c r="M568" s="70"/>
      <c r="N568" s="726">
        <f t="shared" si="8"/>
        <v>564</v>
      </c>
      <c r="O568" s="129"/>
      <c r="P568" s="129"/>
      <c r="Q568" s="129"/>
      <c r="R568" s="129"/>
      <c r="S568" s="129"/>
      <c r="T568" s="129"/>
      <c r="U568" s="129"/>
    </row>
    <row r="569" spans="1:21" ht="45">
      <c r="A569" s="4">
        <v>760</v>
      </c>
      <c r="B569" s="290" t="s">
        <v>4016</v>
      </c>
      <c r="C569" s="5" t="s">
        <v>1306</v>
      </c>
      <c r="D569" s="625">
        <v>3103</v>
      </c>
      <c r="E569" s="4" t="s">
        <v>1305</v>
      </c>
      <c r="F569" s="912">
        <v>8881841.0199999996</v>
      </c>
      <c r="G569" s="528" t="s">
        <v>6283</v>
      </c>
      <c r="H569" s="435" t="s">
        <v>3848</v>
      </c>
      <c r="I569" s="42"/>
      <c r="J569" s="452" t="s">
        <v>6743</v>
      </c>
      <c r="K569" s="584" t="s">
        <v>6750</v>
      </c>
      <c r="L569" s="123" t="s">
        <v>6754</v>
      </c>
      <c r="M569" s="520"/>
      <c r="N569" s="726">
        <f t="shared" ref="N569:N632" si="9">N568+1</f>
        <v>565</v>
      </c>
      <c r="O569" s="129"/>
      <c r="P569" s="129"/>
      <c r="Q569" s="129"/>
      <c r="R569" s="129"/>
      <c r="S569" s="129"/>
      <c r="T569" s="129"/>
      <c r="U569" s="129"/>
    </row>
    <row r="570" spans="1:21" ht="30">
      <c r="A570" s="4">
        <v>761</v>
      </c>
      <c r="B570" s="290" t="s">
        <v>4017</v>
      </c>
      <c r="C570" s="5" t="s">
        <v>1307</v>
      </c>
      <c r="D570" s="625">
        <v>378</v>
      </c>
      <c r="E570" s="4" t="s">
        <v>1308</v>
      </c>
      <c r="F570" s="912">
        <v>1126148.94</v>
      </c>
      <c r="G570" s="528" t="s">
        <v>6283</v>
      </c>
      <c r="H570" s="435" t="s">
        <v>3849</v>
      </c>
      <c r="I570" s="42"/>
      <c r="J570" s="464"/>
      <c r="K570" s="445"/>
      <c r="L570" s="441"/>
      <c r="M570" s="70"/>
      <c r="N570" s="726">
        <f t="shared" si="9"/>
        <v>566</v>
      </c>
      <c r="O570" s="129"/>
      <c r="P570" s="129"/>
      <c r="Q570" s="129"/>
      <c r="R570" s="129"/>
      <c r="S570" s="129"/>
      <c r="T570" s="129"/>
      <c r="U570" s="129"/>
    </row>
    <row r="571" spans="1:21" ht="59.25" customHeight="1">
      <c r="A571" s="4">
        <v>762</v>
      </c>
      <c r="B571" s="290" t="s">
        <v>4018</v>
      </c>
      <c r="C571" s="5" t="s">
        <v>1309</v>
      </c>
      <c r="D571" s="625">
        <v>1208</v>
      </c>
      <c r="E571" s="275" t="s">
        <v>4019</v>
      </c>
      <c r="F571" s="912">
        <v>1662799.92</v>
      </c>
      <c r="G571" s="528" t="s">
        <v>6283</v>
      </c>
      <c r="H571" s="435" t="s">
        <v>3850</v>
      </c>
      <c r="I571" s="42"/>
      <c r="J571" s="453" t="s">
        <v>6035</v>
      </c>
      <c r="K571" s="86"/>
      <c r="L571" s="455" t="s">
        <v>6239</v>
      </c>
      <c r="M571" s="91" t="s">
        <v>2914</v>
      </c>
      <c r="N571" s="726">
        <f t="shared" si="9"/>
        <v>567</v>
      </c>
      <c r="O571" s="129"/>
      <c r="P571" s="129"/>
      <c r="Q571" s="129"/>
      <c r="R571" s="129"/>
      <c r="S571" s="129"/>
      <c r="T571" s="129"/>
      <c r="U571" s="129"/>
    </row>
    <row r="572" spans="1:21" ht="60">
      <c r="A572" s="4">
        <v>763</v>
      </c>
      <c r="B572" s="290" t="s">
        <v>4020</v>
      </c>
      <c r="C572" s="5" t="s">
        <v>1310</v>
      </c>
      <c r="D572" s="686">
        <v>7827</v>
      </c>
      <c r="E572" s="696" t="s">
        <v>7423</v>
      </c>
      <c r="F572" s="912">
        <v>10319586.42</v>
      </c>
      <c r="G572" s="528" t="s">
        <v>6283</v>
      </c>
      <c r="H572" s="435" t="s">
        <v>3851</v>
      </c>
      <c r="I572" s="42"/>
      <c r="J572" s="452" t="s">
        <v>6036</v>
      </c>
      <c r="K572" s="89" t="s">
        <v>7424</v>
      </c>
      <c r="L572" s="105" t="s">
        <v>1983</v>
      </c>
      <c r="M572" s="70"/>
      <c r="N572" s="726">
        <f t="shared" si="9"/>
        <v>568</v>
      </c>
      <c r="O572" s="129"/>
      <c r="P572" s="129"/>
      <c r="Q572" s="129"/>
      <c r="R572" s="129"/>
      <c r="S572" s="129"/>
      <c r="T572" s="129"/>
      <c r="U572" s="129"/>
    </row>
    <row r="573" spans="1:21" ht="45">
      <c r="A573" s="4">
        <v>765</v>
      </c>
      <c r="B573" s="290" t="s">
        <v>4021</v>
      </c>
      <c r="C573" s="5" t="s">
        <v>1311</v>
      </c>
      <c r="D573" s="625">
        <v>1038</v>
      </c>
      <c r="E573" s="275" t="s">
        <v>4022</v>
      </c>
      <c r="F573" s="912">
        <v>2903856.9</v>
      </c>
      <c r="G573" s="528" t="s">
        <v>6283</v>
      </c>
      <c r="H573" s="435" t="s">
        <v>3852</v>
      </c>
      <c r="I573" s="42"/>
      <c r="J573" s="464"/>
      <c r="K573" s="433"/>
      <c r="L573" s="435"/>
      <c r="M573" s="70"/>
      <c r="N573" s="726">
        <f t="shared" si="9"/>
        <v>569</v>
      </c>
      <c r="O573" s="129"/>
      <c r="P573" s="129"/>
      <c r="Q573" s="129"/>
      <c r="R573" s="129"/>
      <c r="S573" s="129"/>
      <c r="T573" s="129"/>
      <c r="U573" s="129"/>
    </row>
    <row r="574" spans="1:21" ht="45">
      <c r="A574" s="4">
        <v>766</v>
      </c>
      <c r="B574" s="290" t="s">
        <v>4023</v>
      </c>
      <c r="C574" s="5" t="s">
        <v>1312</v>
      </c>
      <c r="D574" s="625">
        <v>1188</v>
      </c>
      <c r="E574" s="4" t="s">
        <v>1313</v>
      </c>
      <c r="F574" s="912">
        <v>2569180.6800000002</v>
      </c>
      <c r="G574" s="528" t="s">
        <v>6283</v>
      </c>
      <c r="H574" s="435" t="s">
        <v>3853</v>
      </c>
      <c r="I574" s="42"/>
      <c r="J574" s="452" t="s">
        <v>6135</v>
      </c>
      <c r="K574" s="89" t="s">
        <v>6172</v>
      </c>
      <c r="L574" s="123" t="s">
        <v>6173</v>
      </c>
      <c r="M574" s="70"/>
      <c r="N574" s="726">
        <f t="shared" si="9"/>
        <v>570</v>
      </c>
      <c r="O574" s="129"/>
      <c r="P574" s="129"/>
      <c r="Q574" s="129"/>
      <c r="R574" s="129"/>
      <c r="S574" s="129"/>
      <c r="T574" s="129"/>
      <c r="U574" s="129"/>
    </row>
    <row r="575" spans="1:21" ht="90">
      <c r="A575" s="4">
        <v>770</v>
      </c>
      <c r="B575" s="290" t="s">
        <v>4024</v>
      </c>
      <c r="C575" s="5" t="s">
        <v>1314</v>
      </c>
      <c r="D575" s="625">
        <v>1790</v>
      </c>
      <c r="E575" s="4" t="s">
        <v>1315</v>
      </c>
      <c r="F575" s="912">
        <v>6972766</v>
      </c>
      <c r="G575" s="528" t="s">
        <v>6283</v>
      </c>
      <c r="H575" s="435" t="s">
        <v>3854</v>
      </c>
      <c r="I575" s="42"/>
      <c r="J575" s="464"/>
      <c r="K575" s="445"/>
      <c r="L575" s="441"/>
      <c r="M575" s="70"/>
      <c r="N575" s="726">
        <f t="shared" si="9"/>
        <v>571</v>
      </c>
      <c r="O575" s="129"/>
      <c r="P575" s="129"/>
      <c r="Q575" s="129"/>
      <c r="R575" s="129"/>
      <c r="S575" s="129"/>
      <c r="T575" s="129"/>
      <c r="U575" s="129"/>
    </row>
    <row r="576" spans="1:21" ht="45">
      <c r="A576" s="4">
        <v>772</v>
      </c>
      <c r="B576" s="290" t="s">
        <v>4025</v>
      </c>
      <c r="C576" s="5" t="s">
        <v>1316</v>
      </c>
      <c r="D576" s="625">
        <v>725</v>
      </c>
      <c r="E576" s="9" t="s">
        <v>1317</v>
      </c>
      <c r="F576" s="912">
        <v>6788334.5</v>
      </c>
      <c r="G576" s="528" t="s">
        <v>6283</v>
      </c>
      <c r="H576" s="435" t="s">
        <v>3860</v>
      </c>
      <c r="I576" s="42"/>
      <c r="J576" s="239"/>
      <c r="K576" s="462"/>
      <c r="L576" s="438"/>
      <c r="M576" s="70"/>
      <c r="N576" s="726">
        <f t="shared" si="9"/>
        <v>572</v>
      </c>
      <c r="O576" s="129"/>
      <c r="P576" s="129"/>
      <c r="Q576" s="129"/>
      <c r="R576" s="129"/>
      <c r="S576" s="129"/>
      <c r="T576" s="129"/>
      <c r="U576" s="129"/>
    </row>
    <row r="577" spans="1:21" ht="60">
      <c r="A577" s="4">
        <v>773</v>
      </c>
      <c r="B577" s="290" t="s">
        <v>4026</v>
      </c>
      <c r="C577" s="5" t="s">
        <v>1318</v>
      </c>
      <c r="D577" s="629">
        <v>1042</v>
      </c>
      <c r="E577" s="615" t="s">
        <v>1319</v>
      </c>
      <c r="F577" s="912">
        <v>5101757.04</v>
      </c>
      <c r="G577" s="528" t="s">
        <v>6283</v>
      </c>
      <c r="H577" s="435" t="s">
        <v>3861</v>
      </c>
      <c r="I577" s="42"/>
      <c r="J577" s="239"/>
      <c r="K577" s="462"/>
      <c r="L577" s="438"/>
      <c r="M577" s="70"/>
      <c r="N577" s="726">
        <f t="shared" si="9"/>
        <v>573</v>
      </c>
      <c r="O577" s="129"/>
      <c r="P577" s="129"/>
      <c r="Q577" s="129"/>
      <c r="R577" s="129"/>
      <c r="S577" s="129"/>
      <c r="T577" s="129"/>
      <c r="U577" s="129"/>
    </row>
    <row r="578" spans="1:21" ht="75">
      <c r="A578" s="4">
        <v>774</v>
      </c>
      <c r="B578" s="290" t="s">
        <v>4027</v>
      </c>
      <c r="C578" s="5" t="s">
        <v>1320</v>
      </c>
      <c r="D578" s="625">
        <v>34886</v>
      </c>
      <c r="E578" s="9" t="s">
        <v>8434</v>
      </c>
      <c r="F578" s="912">
        <v>43222809.539999999</v>
      </c>
      <c r="G578" s="528" t="s">
        <v>6283</v>
      </c>
      <c r="H578" s="435" t="s">
        <v>3862</v>
      </c>
      <c r="I578" s="42"/>
      <c r="J578" s="464"/>
      <c r="K578" s="445"/>
      <c r="L578" s="441"/>
      <c r="M578" s="70"/>
      <c r="N578" s="726">
        <f t="shared" si="9"/>
        <v>574</v>
      </c>
      <c r="O578" s="129"/>
      <c r="P578" s="129"/>
      <c r="Q578" s="129"/>
      <c r="R578" s="129"/>
      <c r="S578" s="129"/>
      <c r="T578" s="129"/>
      <c r="U578" s="129"/>
    </row>
    <row r="579" spans="1:21" ht="45">
      <c r="A579" s="4">
        <v>775</v>
      </c>
      <c r="B579" s="290" t="s">
        <v>4028</v>
      </c>
      <c r="C579" s="5" t="s">
        <v>1321</v>
      </c>
      <c r="D579" s="625">
        <v>5293</v>
      </c>
      <c r="E579" s="4" t="s">
        <v>1322</v>
      </c>
      <c r="F579" s="912">
        <v>7549141.25</v>
      </c>
      <c r="G579" s="528" t="s">
        <v>6283</v>
      </c>
      <c r="H579" s="435" t="s">
        <v>3863</v>
      </c>
      <c r="I579" s="42"/>
      <c r="J579" s="452" t="s">
        <v>6743</v>
      </c>
      <c r="K579" s="584" t="s">
        <v>6755</v>
      </c>
      <c r="L579" s="123" t="s">
        <v>6756</v>
      </c>
      <c r="M579" s="70"/>
      <c r="N579" s="726">
        <f t="shared" si="9"/>
        <v>575</v>
      </c>
      <c r="O579" s="129"/>
      <c r="P579" s="129"/>
      <c r="Q579" s="129"/>
      <c r="R579" s="129"/>
      <c r="S579" s="129"/>
      <c r="T579" s="129"/>
      <c r="U579" s="129"/>
    </row>
    <row r="580" spans="1:21" ht="45">
      <c r="A580" s="4">
        <v>776</v>
      </c>
      <c r="B580" s="290" t="s">
        <v>4029</v>
      </c>
      <c r="C580" s="5" t="s">
        <v>1323</v>
      </c>
      <c r="D580" s="629">
        <v>3685</v>
      </c>
      <c r="E580" s="4" t="s">
        <v>1324</v>
      </c>
      <c r="F580" s="912">
        <v>2939524.5</v>
      </c>
      <c r="G580" s="528" t="s">
        <v>6283</v>
      </c>
      <c r="H580" s="435" t="s">
        <v>3855</v>
      </c>
      <c r="I580" s="42"/>
      <c r="J580" s="486" t="s">
        <v>6801</v>
      </c>
      <c r="K580" s="586" t="s">
        <v>6802</v>
      </c>
      <c r="L580" s="586" t="s">
        <v>6803</v>
      </c>
      <c r="M580" s="70"/>
      <c r="N580" s="726">
        <f t="shared" si="9"/>
        <v>576</v>
      </c>
      <c r="O580" s="129"/>
      <c r="P580" s="129"/>
      <c r="Q580" s="129"/>
      <c r="R580" s="129"/>
      <c r="S580" s="129"/>
      <c r="T580" s="129"/>
      <c r="U580" s="129"/>
    </row>
    <row r="581" spans="1:21" ht="30">
      <c r="A581" s="4">
        <v>777</v>
      </c>
      <c r="B581" s="290" t="s">
        <v>4030</v>
      </c>
      <c r="C581" s="5" t="s">
        <v>1325</v>
      </c>
      <c r="D581" s="625">
        <v>1255</v>
      </c>
      <c r="E581" s="4" t="s">
        <v>1326</v>
      </c>
      <c r="F581" s="912">
        <v>3097465.5</v>
      </c>
      <c r="G581" s="528" t="s">
        <v>6283</v>
      </c>
      <c r="H581" s="435" t="s">
        <v>3856</v>
      </c>
      <c r="I581" s="42"/>
      <c r="J581" s="464"/>
      <c r="K581" s="433"/>
      <c r="L581" s="441"/>
      <c r="M581" s="70"/>
      <c r="N581" s="726">
        <f t="shared" si="9"/>
        <v>577</v>
      </c>
      <c r="O581" s="129"/>
      <c r="P581" s="129"/>
      <c r="Q581" s="129"/>
      <c r="R581" s="129"/>
      <c r="S581" s="129"/>
      <c r="T581" s="129"/>
      <c r="U581" s="129"/>
    </row>
    <row r="582" spans="1:21" ht="45">
      <c r="A582" s="4">
        <v>778</v>
      </c>
      <c r="B582" s="290" t="s">
        <v>4031</v>
      </c>
      <c r="C582" s="5" t="s">
        <v>1327</v>
      </c>
      <c r="D582" s="625">
        <v>351</v>
      </c>
      <c r="E582" s="9" t="s">
        <v>1328</v>
      </c>
      <c r="F582" s="912">
        <v>437977.8</v>
      </c>
      <c r="G582" s="528" t="s">
        <v>6283</v>
      </c>
      <c r="H582" s="435" t="s">
        <v>3857</v>
      </c>
      <c r="I582" s="42"/>
      <c r="J582" s="464"/>
      <c r="K582" s="445"/>
      <c r="L582" s="441"/>
      <c r="M582" s="70"/>
      <c r="N582" s="726">
        <f t="shared" si="9"/>
        <v>578</v>
      </c>
      <c r="O582" s="129"/>
      <c r="P582" s="129"/>
      <c r="Q582" s="129"/>
      <c r="R582" s="129"/>
      <c r="S582" s="129"/>
      <c r="T582" s="129"/>
      <c r="U582" s="129"/>
    </row>
    <row r="583" spans="1:21" ht="45">
      <c r="A583" s="4">
        <v>779</v>
      </c>
      <c r="B583" s="290" t="s">
        <v>4043</v>
      </c>
      <c r="C583" s="5" t="s">
        <v>1329</v>
      </c>
      <c r="D583" s="625">
        <v>966</v>
      </c>
      <c r="E583" s="4" t="s">
        <v>1330</v>
      </c>
      <c r="F583" s="912">
        <v>2854433.4</v>
      </c>
      <c r="G583" s="528" t="s">
        <v>6283</v>
      </c>
      <c r="H583" s="435" t="s">
        <v>3858</v>
      </c>
      <c r="I583" s="42"/>
      <c r="J583" s="88" t="s">
        <v>182</v>
      </c>
      <c r="K583" s="89" t="s">
        <v>1331</v>
      </c>
      <c r="L583" s="123" t="s">
        <v>1332</v>
      </c>
      <c r="M583" s="70"/>
      <c r="N583" s="726">
        <f t="shared" si="9"/>
        <v>579</v>
      </c>
      <c r="O583" s="129"/>
      <c r="P583" s="129"/>
      <c r="Q583" s="129"/>
      <c r="R583" s="129"/>
      <c r="S583" s="129"/>
      <c r="T583" s="129"/>
      <c r="U583" s="129"/>
    </row>
    <row r="584" spans="1:21" ht="45">
      <c r="A584" s="4">
        <v>780</v>
      </c>
      <c r="B584" s="290" t="s">
        <v>4044</v>
      </c>
      <c r="C584" s="5" t="s">
        <v>1333</v>
      </c>
      <c r="D584" s="625">
        <v>3772</v>
      </c>
      <c r="E584" s="4" t="s">
        <v>1334</v>
      </c>
      <c r="F584" s="912">
        <v>6462077.2400000002</v>
      </c>
      <c r="G584" s="528" t="s">
        <v>6283</v>
      </c>
      <c r="H584" s="435" t="s">
        <v>3859</v>
      </c>
      <c r="I584" s="42"/>
      <c r="J584" s="88" t="s">
        <v>182</v>
      </c>
      <c r="K584" s="89" t="s">
        <v>1335</v>
      </c>
      <c r="L584" s="123" t="s">
        <v>1336</v>
      </c>
      <c r="M584" s="70"/>
      <c r="N584" s="726">
        <f t="shared" si="9"/>
        <v>580</v>
      </c>
      <c r="O584" s="129"/>
      <c r="P584" s="129"/>
      <c r="Q584" s="129"/>
      <c r="R584" s="129"/>
      <c r="S584" s="129"/>
      <c r="T584" s="129"/>
      <c r="U584" s="129"/>
    </row>
    <row r="585" spans="1:21" ht="45">
      <c r="A585" s="4">
        <v>781</v>
      </c>
      <c r="B585" s="290" t="s">
        <v>4045</v>
      </c>
      <c r="C585" s="5" t="s">
        <v>1337</v>
      </c>
      <c r="D585" s="625">
        <v>5756</v>
      </c>
      <c r="E585" s="9" t="s">
        <v>8435</v>
      </c>
      <c r="F585" s="912">
        <v>4238294.78</v>
      </c>
      <c r="G585" s="528" t="s">
        <v>6283</v>
      </c>
      <c r="H585" s="435" t="s">
        <v>3864</v>
      </c>
      <c r="I585" s="42"/>
      <c r="J585" s="88" t="s">
        <v>890</v>
      </c>
      <c r="K585" s="89" t="s">
        <v>1338</v>
      </c>
      <c r="L585" s="123" t="s">
        <v>1339</v>
      </c>
      <c r="M585" s="70"/>
      <c r="N585" s="726">
        <f t="shared" si="9"/>
        <v>581</v>
      </c>
      <c r="O585" s="129"/>
      <c r="P585" s="129"/>
      <c r="Q585" s="129"/>
      <c r="R585" s="129"/>
      <c r="S585" s="129"/>
      <c r="T585" s="129"/>
      <c r="U585" s="129"/>
    </row>
    <row r="586" spans="1:21" ht="75">
      <c r="A586" s="4">
        <v>782</v>
      </c>
      <c r="B586" s="290" t="s">
        <v>4046</v>
      </c>
      <c r="C586" s="5" t="s">
        <v>1340</v>
      </c>
      <c r="D586" s="625">
        <v>25023</v>
      </c>
      <c r="E586" s="9" t="s">
        <v>8436</v>
      </c>
      <c r="F586" s="912">
        <v>31002819.559999999</v>
      </c>
      <c r="G586" s="528" t="s">
        <v>6283</v>
      </c>
      <c r="H586" s="435" t="s">
        <v>3865</v>
      </c>
      <c r="I586" s="42"/>
      <c r="J586" s="464"/>
      <c r="K586" s="445"/>
      <c r="L586" s="441"/>
      <c r="M586" s="70"/>
      <c r="N586" s="726">
        <f t="shared" si="9"/>
        <v>582</v>
      </c>
      <c r="O586" s="129"/>
      <c r="P586" s="129"/>
      <c r="Q586" s="129"/>
      <c r="R586" s="129"/>
      <c r="S586" s="129"/>
      <c r="T586" s="129"/>
      <c r="U586" s="129"/>
    </row>
    <row r="587" spans="1:21" ht="94.5" customHeight="1">
      <c r="A587" s="4">
        <v>783</v>
      </c>
      <c r="B587" s="290" t="s">
        <v>4047</v>
      </c>
      <c r="C587" s="5" t="s">
        <v>1341</v>
      </c>
      <c r="D587" s="625">
        <v>26545</v>
      </c>
      <c r="E587" s="9" t="s">
        <v>1342</v>
      </c>
      <c r="F587" s="912">
        <v>32888536.350000001</v>
      </c>
      <c r="G587" s="528" t="s">
        <v>6283</v>
      </c>
      <c r="H587" s="435" t="s">
        <v>3866</v>
      </c>
      <c r="I587" s="42"/>
      <c r="J587" s="464"/>
      <c r="K587" s="445"/>
      <c r="L587" s="441"/>
      <c r="M587" s="70"/>
      <c r="N587" s="726">
        <f t="shared" si="9"/>
        <v>583</v>
      </c>
      <c r="O587" s="129"/>
      <c r="P587" s="129"/>
      <c r="Q587" s="129"/>
      <c r="R587" s="129"/>
      <c r="S587" s="129"/>
      <c r="T587" s="129"/>
      <c r="U587" s="129"/>
    </row>
    <row r="588" spans="1:21" ht="90">
      <c r="A588" s="4">
        <v>784</v>
      </c>
      <c r="B588" s="290" t="s">
        <v>4048</v>
      </c>
      <c r="C588" s="5" t="s">
        <v>1343</v>
      </c>
      <c r="D588" s="625">
        <v>15777</v>
      </c>
      <c r="E588" s="9" t="s">
        <v>1344</v>
      </c>
      <c r="F588" s="912">
        <v>19547275.879999999</v>
      </c>
      <c r="G588" s="528" t="s">
        <v>6283</v>
      </c>
      <c r="H588" s="435" t="s">
        <v>3867</v>
      </c>
      <c r="I588" s="42"/>
      <c r="J588" s="464"/>
      <c r="K588" s="445"/>
      <c r="L588" s="441"/>
      <c r="M588" s="70"/>
      <c r="N588" s="726">
        <f t="shared" si="9"/>
        <v>584</v>
      </c>
      <c r="O588" s="129"/>
      <c r="P588" s="129"/>
      <c r="Q588" s="129"/>
      <c r="R588" s="129"/>
      <c r="S588" s="129"/>
      <c r="T588" s="129"/>
      <c r="U588" s="129"/>
    </row>
    <row r="589" spans="1:21" ht="60">
      <c r="A589" s="4">
        <v>785</v>
      </c>
      <c r="B589" s="290" t="s">
        <v>4049</v>
      </c>
      <c r="C589" s="5" t="s">
        <v>1345</v>
      </c>
      <c r="D589" s="625">
        <v>13025</v>
      </c>
      <c r="E589" s="9" t="s">
        <v>1346</v>
      </c>
      <c r="F589" s="912">
        <v>11434908</v>
      </c>
      <c r="G589" s="528" t="s">
        <v>6283</v>
      </c>
      <c r="H589" s="435" t="s">
        <v>3868</v>
      </c>
      <c r="I589" s="42"/>
      <c r="J589" s="987" t="s">
        <v>10182</v>
      </c>
      <c r="K589" s="987" t="s">
        <v>10183</v>
      </c>
      <c r="L589" s="987" t="s">
        <v>10184</v>
      </c>
      <c r="M589" s="70"/>
      <c r="N589" s="726">
        <f t="shared" si="9"/>
        <v>585</v>
      </c>
      <c r="O589" s="129"/>
      <c r="P589" s="129"/>
      <c r="Q589" s="129"/>
      <c r="R589" s="129"/>
      <c r="S589" s="129"/>
      <c r="T589" s="129"/>
      <c r="U589" s="129"/>
    </row>
    <row r="590" spans="1:21" ht="60">
      <c r="A590" s="4">
        <v>786</v>
      </c>
      <c r="B590" s="290" t="s">
        <v>4050</v>
      </c>
      <c r="C590" s="5" t="s">
        <v>1347</v>
      </c>
      <c r="D590" s="625">
        <v>77</v>
      </c>
      <c r="E590" s="9" t="s">
        <v>1348</v>
      </c>
      <c r="F590" s="912">
        <v>95400.91</v>
      </c>
      <c r="G590" s="528" t="s">
        <v>6283</v>
      </c>
      <c r="H590" s="435" t="s">
        <v>3869</v>
      </c>
      <c r="I590" s="42"/>
      <c r="J590" s="70"/>
      <c r="K590" s="70"/>
      <c r="L590" s="70"/>
      <c r="M590" s="70"/>
      <c r="N590" s="726">
        <f t="shared" si="9"/>
        <v>586</v>
      </c>
      <c r="O590" s="129"/>
      <c r="P590" s="129"/>
      <c r="Q590" s="129"/>
      <c r="R590" s="129"/>
      <c r="S590" s="129"/>
      <c r="T590" s="129"/>
      <c r="U590" s="129"/>
    </row>
    <row r="591" spans="1:21" ht="45">
      <c r="A591" s="4">
        <v>787</v>
      </c>
      <c r="B591" s="290" t="s">
        <v>4051</v>
      </c>
      <c r="C591" s="5" t="s">
        <v>1349</v>
      </c>
      <c r="D591" s="625">
        <v>976</v>
      </c>
      <c r="E591" s="9" t="s">
        <v>1350</v>
      </c>
      <c r="F591" s="912">
        <v>2064435.2</v>
      </c>
      <c r="G591" s="528" t="s">
        <v>6283</v>
      </c>
      <c r="H591" s="435" t="s">
        <v>3870</v>
      </c>
      <c r="I591" s="42"/>
      <c r="J591" s="464"/>
      <c r="K591" s="445"/>
      <c r="L591" s="441"/>
      <c r="M591" s="70"/>
      <c r="N591" s="726">
        <f t="shared" si="9"/>
        <v>587</v>
      </c>
      <c r="O591" s="129"/>
      <c r="P591" s="129"/>
      <c r="Q591" s="129"/>
      <c r="R591" s="129"/>
      <c r="S591" s="129"/>
      <c r="T591" s="129"/>
      <c r="U591" s="129"/>
    </row>
    <row r="592" spans="1:21" ht="60">
      <c r="A592" s="4">
        <v>788</v>
      </c>
      <c r="B592" s="290" t="s">
        <v>4052</v>
      </c>
      <c r="C592" s="5" t="s">
        <v>1351</v>
      </c>
      <c r="D592" s="686">
        <f>35001-1388</f>
        <v>33613</v>
      </c>
      <c r="E592" s="897" t="s">
        <v>1352</v>
      </c>
      <c r="F592" s="912">
        <v>4256955.7</v>
      </c>
      <c r="G592" s="528" t="s">
        <v>6283</v>
      </c>
      <c r="H592" s="435" t="s">
        <v>3871</v>
      </c>
      <c r="I592" s="42"/>
      <c r="J592" s="464"/>
      <c r="K592" s="464"/>
      <c r="L592" s="464"/>
      <c r="M592" s="70"/>
      <c r="N592" s="726">
        <f t="shared" si="9"/>
        <v>588</v>
      </c>
      <c r="O592" s="129"/>
      <c r="P592" s="129"/>
      <c r="Q592" s="129"/>
      <c r="R592" s="129"/>
      <c r="S592" s="129"/>
      <c r="T592" s="129"/>
      <c r="U592" s="129"/>
    </row>
    <row r="593" spans="1:21" ht="45">
      <c r="A593" s="4">
        <v>789</v>
      </c>
      <c r="B593" s="290" t="s">
        <v>4053</v>
      </c>
      <c r="C593" s="5" t="s">
        <v>1353</v>
      </c>
      <c r="D593" s="625">
        <v>451</v>
      </c>
      <c r="E593" s="9" t="s">
        <v>1021</v>
      </c>
      <c r="F593" s="912">
        <v>1108724.8700000001</v>
      </c>
      <c r="G593" s="528" t="s">
        <v>6283</v>
      </c>
      <c r="H593" s="435" t="s">
        <v>3872</v>
      </c>
      <c r="I593" s="42"/>
      <c r="J593" s="464"/>
      <c r="K593" s="445"/>
      <c r="L593" s="441"/>
      <c r="M593" s="70"/>
      <c r="N593" s="726">
        <f t="shared" si="9"/>
        <v>589</v>
      </c>
      <c r="O593" s="129"/>
      <c r="P593" s="129"/>
      <c r="Q593" s="129"/>
      <c r="R593" s="129"/>
      <c r="S593" s="129"/>
      <c r="T593" s="129"/>
      <c r="U593" s="129"/>
    </row>
    <row r="594" spans="1:21" ht="75">
      <c r="A594" s="4">
        <v>790</v>
      </c>
      <c r="B594" s="290" t="s">
        <v>4054</v>
      </c>
      <c r="C594" s="5" t="s">
        <v>1354</v>
      </c>
      <c r="D594" s="625">
        <v>1524</v>
      </c>
      <c r="E594" s="4" t="s">
        <v>1355</v>
      </c>
      <c r="F594" s="912">
        <v>2130308.16</v>
      </c>
      <c r="G594" s="528" t="s">
        <v>6283</v>
      </c>
      <c r="H594" s="435" t="s">
        <v>3873</v>
      </c>
      <c r="I594" s="42"/>
      <c r="J594" s="464"/>
      <c r="K594" s="445"/>
      <c r="L594" s="441"/>
      <c r="M594" s="70"/>
      <c r="N594" s="726">
        <f t="shared" si="9"/>
        <v>590</v>
      </c>
      <c r="O594" s="129"/>
      <c r="P594" s="129"/>
      <c r="Q594" s="129"/>
      <c r="R594" s="129"/>
      <c r="S594" s="129"/>
      <c r="T594" s="129"/>
      <c r="U594" s="129"/>
    </row>
    <row r="595" spans="1:21" ht="60">
      <c r="A595" s="4">
        <v>791</v>
      </c>
      <c r="B595" s="290" t="s">
        <v>4055</v>
      </c>
      <c r="C595" s="5" t="s">
        <v>1356</v>
      </c>
      <c r="D595" s="625">
        <v>669</v>
      </c>
      <c r="E595" s="9" t="s">
        <v>1357</v>
      </c>
      <c r="F595" s="912">
        <v>1084054.29</v>
      </c>
      <c r="G595" s="528" t="s">
        <v>6283</v>
      </c>
      <c r="H595" s="435" t="s">
        <v>3874</v>
      </c>
      <c r="I595" s="42"/>
      <c r="J595" s="464"/>
      <c r="K595" s="445"/>
      <c r="L595" s="441"/>
      <c r="M595" s="70"/>
      <c r="N595" s="726">
        <f t="shared" si="9"/>
        <v>591</v>
      </c>
      <c r="O595" s="129"/>
      <c r="P595" s="129"/>
      <c r="Q595" s="129"/>
      <c r="R595" s="129"/>
      <c r="S595" s="129"/>
      <c r="T595" s="129"/>
      <c r="U595" s="129"/>
    </row>
    <row r="596" spans="1:21" ht="45">
      <c r="A596" s="4">
        <v>793</v>
      </c>
      <c r="B596" s="290" t="s">
        <v>4056</v>
      </c>
      <c r="C596" s="5" t="s">
        <v>1358</v>
      </c>
      <c r="D596" s="625">
        <v>254</v>
      </c>
      <c r="E596" s="4" t="s">
        <v>1359</v>
      </c>
      <c r="F596" s="912">
        <v>466989.16</v>
      </c>
      <c r="G596" s="528" t="s">
        <v>6283</v>
      </c>
      <c r="H596" s="435" t="s">
        <v>3875</v>
      </c>
      <c r="I596" s="42"/>
      <c r="J596" s="464"/>
      <c r="K596" s="445"/>
      <c r="L596" s="441"/>
      <c r="M596" s="70"/>
      <c r="N596" s="726">
        <f t="shared" si="9"/>
        <v>592</v>
      </c>
      <c r="O596" s="129"/>
      <c r="P596" s="129"/>
      <c r="Q596" s="129"/>
      <c r="R596" s="129"/>
      <c r="S596" s="129"/>
      <c r="T596" s="129"/>
      <c r="U596" s="129"/>
    </row>
    <row r="597" spans="1:21" ht="45">
      <c r="A597" s="4">
        <v>794</v>
      </c>
      <c r="B597" s="290" t="s">
        <v>4057</v>
      </c>
      <c r="C597" s="5" t="s">
        <v>1360</v>
      </c>
      <c r="D597" s="625">
        <v>284</v>
      </c>
      <c r="E597" s="9" t="s">
        <v>1361</v>
      </c>
      <c r="F597" s="912">
        <v>372988.56</v>
      </c>
      <c r="G597" s="528" t="s">
        <v>6283</v>
      </c>
      <c r="H597" s="435" t="s">
        <v>3876</v>
      </c>
      <c r="I597" s="42"/>
      <c r="J597" s="464"/>
      <c r="K597" s="445"/>
      <c r="L597" s="441"/>
      <c r="M597" s="70"/>
      <c r="N597" s="726">
        <f t="shared" si="9"/>
        <v>593</v>
      </c>
      <c r="O597" s="129"/>
      <c r="P597" s="129"/>
      <c r="Q597" s="129"/>
      <c r="R597" s="129"/>
      <c r="S597" s="129"/>
      <c r="T597" s="129"/>
      <c r="U597" s="129"/>
    </row>
    <row r="598" spans="1:21" ht="45">
      <c r="A598" s="4">
        <v>795</v>
      </c>
      <c r="B598" s="290" t="s">
        <v>4058</v>
      </c>
      <c r="C598" s="5" t="s">
        <v>1362</v>
      </c>
      <c r="D598" s="625">
        <v>224</v>
      </c>
      <c r="E598" s="9" t="s">
        <v>1363</v>
      </c>
      <c r="F598" s="912">
        <v>334781.44</v>
      </c>
      <c r="G598" s="528" t="s">
        <v>6283</v>
      </c>
      <c r="H598" s="435" t="s">
        <v>3877</v>
      </c>
      <c r="I598" s="42"/>
      <c r="J598" s="464"/>
      <c r="K598" s="445"/>
      <c r="L598" s="441"/>
      <c r="M598" s="70"/>
      <c r="N598" s="726">
        <f t="shared" si="9"/>
        <v>594</v>
      </c>
      <c r="O598" s="129"/>
      <c r="P598" s="129"/>
      <c r="Q598" s="129"/>
      <c r="R598" s="129"/>
      <c r="S598" s="129"/>
      <c r="T598" s="129"/>
      <c r="U598" s="129"/>
    </row>
    <row r="599" spans="1:21" ht="60">
      <c r="A599" s="4">
        <v>796</v>
      </c>
      <c r="B599" s="290" t="s">
        <v>4059</v>
      </c>
      <c r="C599" s="5" t="s">
        <v>1364</v>
      </c>
      <c r="D599" s="625">
        <v>284</v>
      </c>
      <c r="E599" s="4" t="s">
        <v>1365</v>
      </c>
      <c r="F599" s="912">
        <v>386029.84</v>
      </c>
      <c r="G599" s="528" t="s">
        <v>6283</v>
      </c>
      <c r="H599" s="435" t="s">
        <v>3878</v>
      </c>
      <c r="I599" s="42"/>
      <c r="J599" s="464"/>
      <c r="K599" s="445"/>
      <c r="L599" s="441"/>
      <c r="M599" s="70"/>
      <c r="N599" s="726">
        <f t="shared" si="9"/>
        <v>595</v>
      </c>
      <c r="O599" s="129"/>
      <c r="P599" s="129"/>
      <c r="Q599" s="129"/>
      <c r="R599" s="129"/>
      <c r="S599" s="129"/>
      <c r="T599" s="129"/>
      <c r="U599" s="129"/>
    </row>
    <row r="600" spans="1:21" ht="60">
      <c r="A600" s="4">
        <v>797</v>
      </c>
      <c r="B600" s="290" t="s">
        <v>4060</v>
      </c>
      <c r="C600" s="5" t="s">
        <v>1366</v>
      </c>
      <c r="D600" s="625">
        <v>1070</v>
      </c>
      <c r="E600" s="4" t="s">
        <v>1367</v>
      </c>
      <c r="F600" s="912">
        <v>2366604.6</v>
      </c>
      <c r="G600" s="528" t="s">
        <v>6283</v>
      </c>
      <c r="H600" s="435" t="s">
        <v>3879</v>
      </c>
      <c r="I600" s="42"/>
      <c r="J600" s="464"/>
      <c r="K600" s="445"/>
      <c r="L600" s="441"/>
      <c r="M600" s="70"/>
      <c r="N600" s="726">
        <f t="shared" si="9"/>
        <v>596</v>
      </c>
      <c r="O600" s="129"/>
      <c r="P600" s="129"/>
      <c r="Q600" s="129"/>
      <c r="R600" s="129"/>
      <c r="S600" s="129"/>
      <c r="T600" s="129"/>
      <c r="U600" s="129"/>
    </row>
    <row r="601" spans="1:21" ht="75">
      <c r="A601" s="4">
        <v>798</v>
      </c>
      <c r="B601" s="290" t="s">
        <v>4061</v>
      </c>
      <c r="C601" s="5" t="s">
        <v>1368</v>
      </c>
      <c r="D601" s="625">
        <v>99924</v>
      </c>
      <c r="E601" s="9" t="s">
        <v>2042</v>
      </c>
      <c r="F601" s="912">
        <v>123803130.78</v>
      </c>
      <c r="G601" s="528" t="s">
        <v>6283</v>
      </c>
      <c r="H601" s="435" t="s">
        <v>3880</v>
      </c>
      <c r="I601" s="42"/>
      <c r="J601" s="464"/>
      <c r="K601" s="445"/>
      <c r="L601" s="441"/>
      <c r="M601" s="70"/>
      <c r="N601" s="726">
        <f t="shared" si="9"/>
        <v>597</v>
      </c>
      <c r="O601" s="129"/>
      <c r="P601" s="129"/>
      <c r="Q601" s="129"/>
      <c r="R601" s="129"/>
      <c r="S601" s="129"/>
      <c r="T601" s="129"/>
      <c r="U601" s="129"/>
    </row>
    <row r="602" spans="1:21" ht="60">
      <c r="A602" s="4">
        <v>800</v>
      </c>
      <c r="B602" s="290" t="s">
        <v>4062</v>
      </c>
      <c r="C602" s="5" t="s">
        <v>1369</v>
      </c>
      <c r="D602" s="625">
        <v>3718</v>
      </c>
      <c r="E602" s="4" t="s">
        <v>1370</v>
      </c>
      <c r="F602" s="912">
        <v>18416629.66</v>
      </c>
      <c r="G602" s="528" t="s">
        <v>6283</v>
      </c>
      <c r="H602" s="435" t="s">
        <v>3881</v>
      </c>
      <c r="I602" s="42"/>
      <c r="J602" s="92" t="s">
        <v>4186</v>
      </c>
      <c r="K602" s="93" t="s">
        <v>4187</v>
      </c>
      <c r="L602" s="125" t="s">
        <v>4188</v>
      </c>
      <c r="M602" s="70"/>
      <c r="N602" s="726">
        <f t="shared" si="9"/>
        <v>598</v>
      </c>
      <c r="O602" s="129"/>
      <c r="P602" s="129"/>
      <c r="Q602" s="129"/>
      <c r="R602" s="129"/>
      <c r="S602" s="129"/>
      <c r="T602" s="129"/>
      <c r="U602" s="129"/>
    </row>
    <row r="603" spans="1:21" ht="90">
      <c r="A603" s="4">
        <v>803</v>
      </c>
      <c r="B603" s="290" t="s">
        <v>4063</v>
      </c>
      <c r="C603" s="5" t="s">
        <v>1371</v>
      </c>
      <c r="D603" s="625">
        <v>21242</v>
      </c>
      <c r="E603" s="9" t="s">
        <v>8437</v>
      </c>
      <c r="F603" s="912">
        <v>26318262.920000002</v>
      </c>
      <c r="G603" s="528" t="s">
        <v>6283</v>
      </c>
      <c r="H603" s="435" t="s">
        <v>3888</v>
      </c>
      <c r="I603" s="42"/>
      <c r="J603" s="386"/>
      <c r="K603" s="383"/>
      <c r="L603" s="387"/>
      <c r="M603" s="70"/>
      <c r="N603" s="726">
        <f t="shared" si="9"/>
        <v>599</v>
      </c>
      <c r="O603" s="129"/>
      <c r="P603" s="129"/>
      <c r="Q603" s="129"/>
      <c r="R603" s="129"/>
      <c r="S603" s="129"/>
      <c r="T603" s="129"/>
      <c r="U603" s="129"/>
    </row>
    <row r="604" spans="1:21" ht="90">
      <c r="A604" s="4">
        <v>804</v>
      </c>
      <c r="B604" s="290" t="s">
        <v>4064</v>
      </c>
      <c r="C604" s="4" t="s">
        <v>1372</v>
      </c>
      <c r="D604" s="629">
        <v>211330</v>
      </c>
      <c r="E604" s="9" t="s">
        <v>8438</v>
      </c>
      <c r="F604" s="957">
        <v>262381013.72</v>
      </c>
      <c r="G604" s="528" t="s">
        <v>6283</v>
      </c>
      <c r="H604" s="435" t="s">
        <v>3889</v>
      </c>
      <c r="I604" s="42"/>
      <c r="J604" s="386"/>
      <c r="K604" s="386"/>
      <c r="L604" s="386"/>
      <c r="M604" s="70"/>
      <c r="N604" s="726">
        <f t="shared" si="9"/>
        <v>600</v>
      </c>
      <c r="O604" s="129"/>
      <c r="P604" s="129"/>
      <c r="Q604" s="129"/>
      <c r="R604" s="129"/>
      <c r="S604" s="129"/>
      <c r="T604" s="129"/>
      <c r="U604" s="129"/>
    </row>
    <row r="605" spans="1:21" ht="90">
      <c r="A605" s="4">
        <v>805</v>
      </c>
      <c r="B605" s="290" t="s">
        <v>4065</v>
      </c>
      <c r="C605" s="5" t="s">
        <v>1373</v>
      </c>
      <c r="D605" s="625">
        <v>45270</v>
      </c>
      <c r="E605" s="9" t="s">
        <v>8439</v>
      </c>
      <c r="F605" s="912">
        <v>56088304.420000002</v>
      </c>
      <c r="G605" s="528" t="s">
        <v>6283</v>
      </c>
      <c r="H605" s="435" t="s">
        <v>3890</v>
      </c>
      <c r="I605" s="42"/>
      <c r="J605" s="386"/>
      <c r="K605" s="383"/>
      <c r="L605" s="387"/>
      <c r="M605" s="70"/>
      <c r="N605" s="726">
        <f t="shared" si="9"/>
        <v>601</v>
      </c>
      <c r="O605" s="129"/>
      <c r="P605" s="129"/>
      <c r="Q605" s="129"/>
      <c r="R605" s="129"/>
      <c r="S605" s="129"/>
      <c r="T605" s="129"/>
      <c r="U605" s="129"/>
    </row>
    <row r="606" spans="1:21" ht="60">
      <c r="A606" s="4">
        <v>807</v>
      </c>
      <c r="B606" s="290" t="s">
        <v>4066</v>
      </c>
      <c r="C606" s="5" t="s">
        <v>1374</v>
      </c>
      <c r="D606" s="629">
        <v>14594</v>
      </c>
      <c r="E606" s="9" t="s">
        <v>1375</v>
      </c>
      <c r="F606" s="912">
        <v>3916153.96</v>
      </c>
      <c r="G606" s="528" t="s">
        <v>6283</v>
      </c>
      <c r="H606" s="435" t="s">
        <v>3891</v>
      </c>
      <c r="I606" s="42"/>
      <c r="J606" s="452" t="s">
        <v>6037</v>
      </c>
      <c r="K606" s="89" t="s">
        <v>22</v>
      </c>
      <c r="L606" s="123" t="s">
        <v>2730</v>
      </c>
      <c r="M606" s="70"/>
      <c r="N606" s="726">
        <f t="shared" si="9"/>
        <v>602</v>
      </c>
      <c r="O606" s="129"/>
      <c r="P606" s="129"/>
      <c r="Q606" s="129"/>
      <c r="R606" s="129"/>
      <c r="S606" s="129"/>
      <c r="T606" s="129"/>
      <c r="U606" s="129"/>
    </row>
    <row r="607" spans="1:21" ht="45">
      <c r="A607" s="4">
        <v>808</v>
      </c>
      <c r="B607" s="290" t="s">
        <v>4067</v>
      </c>
      <c r="C607" s="56" t="s">
        <v>1376</v>
      </c>
      <c r="D607" s="622">
        <v>40808</v>
      </c>
      <c r="E607" s="557" t="s">
        <v>1377</v>
      </c>
      <c r="F607" s="912">
        <v>20765345.73</v>
      </c>
      <c r="G607" s="528" t="s">
        <v>6283</v>
      </c>
      <c r="H607" s="435" t="s">
        <v>3892</v>
      </c>
      <c r="I607" s="42"/>
      <c r="J607" s="88" t="s">
        <v>6270</v>
      </c>
      <c r="K607" s="448" t="s">
        <v>6272</v>
      </c>
      <c r="L607" s="448" t="s">
        <v>6271</v>
      </c>
      <c r="M607" s="70"/>
      <c r="N607" s="726">
        <f t="shared" si="9"/>
        <v>603</v>
      </c>
      <c r="O607" s="129"/>
      <c r="P607" s="129"/>
      <c r="Q607" s="129"/>
      <c r="R607" s="129"/>
      <c r="S607" s="129"/>
      <c r="T607" s="129"/>
      <c r="U607" s="129"/>
    </row>
    <row r="608" spans="1:21" ht="90">
      <c r="A608" s="4">
        <v>809</v>
      </c>
      <c r="B608" s="66" t="s">
        <v>4068</v>
      </c>
      <c r="C608" s="5" t="s">
        <v>1378</v>
      </c>
      <c r="D608" s="625">
        <v>52160</v>
      </c>
      <c r="E608" s="175" t="s">
        <v>2731</v>
      </c>
      <c r="F608" s="912">
        <v>5281706.82</v>
      </c>
      <c r="G608" s="528" t="s">
        <v>6283</v>
      </c>
      <c r="H608" s="435" t="s">
        <v>3893</v>
      </c>
      <c r="I608" s="42"/>
      <c r="J608" s="386"/>
      <c r="K608" s="386"/>
      <c r="L608" s="386"/>
      <c r="M608" s="70"/>
      <c r="N608" s="726">
        <f t="shared" si="9"/>
        <v>604</v>
      </c>
      <c r="O608" s="129"/>
      <c r="P608" s="129"/>
      <c r="Q608" s="129"/>
      <c r="R608" s="129"/>
      <c r="S608" s="129"/>
      <c r="T608" s="129"/>
      <c r="U608" s="129"/>
    </row>
    <row r="609" spans="1:21" ht="105">
      <c r="A609" s="4">
        <v>810</v>
      </c>
      <c r="B609" s="290" t="s">
        <v>4069</v>
      </c>
      <c r="C609" s="5" t="s">
        <v>1379</v>
      </c>
      <c r="D609" s="625">
        <v>24888</v>
      </c>
      <c r="E609" s="877" t="s">
        <v>8440</v>
      </c>
      <c r="F609" s="912">
        <v>30835558.210000001</v>
      </c>
      <c r="G609" s="528" t="s">
        <v>6283</v>
      </c>
      <c r="H609" s="435" t="s">
        <v>3894</v>
      </c>
      <c r="I609" s="42"/>
      <c r="J609" s="386"/>
      <c r="K609" s="383"/>
      <c r="L609" s="387"/>
      <c r="M609" s="70"/>
      <c r="N609" s="726">
        <f t="shared" si="9"/>
        <v>605</v>
      </c>
      <c r="O609" s="129"/>
      <c r="P609" s="129"/>
      <c r="Q609" s="129"/>
      <c r="R609" s="129"/>
      <c r="S609" s="129"/>
      <c r="T609" s="129"/>
      <c r="U609" s="129"/>
    </row>
    <row r="610" spans="1:21" ht="90">
      <c r="A610" s="4">
        <v>811</v>
      </c>
      <c r="B610" s="290" t="s">
        <v>4070</v>
      </c>
      <c r="C610" s="5" t="s">
        <v>1380</v>
      </c>
      <c r="D610" s="625">
        <v>18414</v>
      </c>
      <c r="E610" s="445" t="s">
        <v>8441</v>
      </c>
      <c r="F610" s="912">
        <v>22814447.48</v>
      </c>
      <c r="G610" s="528" t="s">
        <v>6283</v>
      </c>
      <c r="H610" s="435" t="s">
        <v>3895</v>
      </c>
      <c r="I610" s="42"/>
      <c r="J610" s="386"/>
      <c r="K610" s="383"/>
      <c r="L610" s="387"/>
      <c r="M610" s="70"/>
      <c r="N610" s="726">
        <f t="shared" si="9"/>
        <v>606</v>
      </c>
      <c r="O610" s="129"/>
      <c r="P610" s="129"/>
      <c r="Q610" s="129"/>
      <c r="R610" s="129"/>
      <c r="S610" s="129"/>
      <c r="T610" s="129"/>
      <c r="U610" s="129"/>
    </row>
    <row r="611" spans="1:21" ht="120">
      <c r="A611" s="4">
        <v>812</v>
      </c>
      <c r="B611" s="290" t="s">
        <v>4071</v>
      </c>
      <c r="C611" s="5" t="s">
        <v>1381</v>
      </c>
      <c r="D611" s="630">
        <v>44831</v>
      </c>
      <c r="E611" s="9" t="s">
        <v>1382</v>
      </c>
      <c r="F611" s="912">
        <v>55544395.310000002</v>
      </c>
      <c r="G611" s="528" t="s">
        <v>6283</v>
      </c>
      <c r="H611" s="435" t="s">
        <v>3896</v>
      </c>
      <c r="I611" s="42"/>
      <c r="J611" s="386"/>
      <c r="K611" s="386"/>
      <c r="L611" s="386"/>
      <c r="M611" s="70"/>
      <c r="N611" s="726">
        <f t="shared" si="9"/>
        <v>607</v>
      </c>
      <c r="O611" s="129"/>
      <c r="P611" s="129"/>
      <c r="Q611" s="129"/>
      <c r="R611" s="129"/>
      <c r="S611" s="129"/>
      <c r="T611" s="129"/>
      <c r="U611" s="129"/>
    </row>
    <row r="612" spans="1:21" ht="90">
      <c r="A612" s="4">
        <v>813</v>
      </c>
      <c r="B612" s="290" t="s">
        <v>4072</v>
      </c>
      <c r="C612" s="5" t="s">
        <v>1383</v>
      </c>
      <c r="D612" s="630">
        <v>4352</v>
      </c>
      <c r="E612" s="445" t="s">
        <v>8442</v>
      </c>
      <c r="F612" s="912">
        <v>5392010.1799999997</v>
      </c>
      <c r="G612" s="528" t="s">
        <v>6283</v>
      </c>
      <c r="H612" s="435" t="s">
        <v>3897</v>
      </c>
      <c r="I612" s="42"/>
      <c r="J612" s="386"/>
      <c r="K612" s="383"/>
      <c r="L612" s="387"/>
      <c r="M612" s="70"/>
      <c r="N612" s="726">
        <f t="shared" si="9"/>
        <v>608</v>
      </c>
      <c r="O612" s="129"/>
      <c r="P612" s="129"/>
      <c r="Q612" s="129"/>
      <c r="R612" s="129"/>
      <c r="S612" s="129"/>
      <c r="T612" s="129"/>
      <c r="U612" s="129"/>
    </row>
    <row r="613" spans="1:21" ht="105">
      <c r="A613" s="4">
        <v>814</v>
      </c>
      <c r="B613" s="290" t="s">
        <v>4073</v>
      </c>
      <c r="C613" s="5" t="s">
        <v>1384</v>
      </c>
      <c r="D613" s="630">
        <v>8083</v>
      </c>
      <c r="E613" s="9" t="s">
        <v>1385</v>
      </c>
      <c r="F613" s="912">
        <v>10014618.17</v>
      </c>
      <c r="G613" s="528" t="s">
        <v>6283</v>
      </c>
      <c r="H613" s="435" t="s">
        <v>3898</v>
      </c>
      <c r="I613" s="42"/>
      <c r="J613" s="386"/>
      <c r="K613" s="383"/>
      <c r="L613" s="387"/>
      <c r="M613" s="70"/>
      <c r="N613" s="726">
        <f t="shared" si="9"/>
        <v>609</v>
      </c>
      <c r="O613" s="129"/>
      <c r="P613" s="129"/>
      <c r="Q613" s="129"/>
      <c r="R613" s="129"/>
      <c r="S613" s="129"/>
      <c r="T613" s="129"/>
      <c r="U613" s="129"/>
    </row>
    <row r="614" spans="1:21" ht="90">
      <c r="A614" s="4">
        <v>816</v>
      </c>
      <c r="B614" s="290" t="s">
        <v>4074</v>
      </c>
      <c r="C614" s="5" t="s">
        <v>1386</v>
      </c>
      <c r="D614" s="630">
        <v>5024</v>
      </c>
      <c r="E614" s="9" t="s">
        <v>1387</v>
      </c>
      <c r="F614" s="912">
        <v>6224599.9900000002</v>
      </c>
      <c r="G614" s="528" t="s">
        <v>6283</v>
      </c>
      <c r="H614" s="435" t="s">
        <v>3899</v>
      </c>
      <c r="I614" s="42"/>
      <c r="J614" s="386"/>
      <c r="K614" s="383"/>
      <c r="L614" s="387"/>
      <c r="M614" s="70"/>
      <c r="N614" s="726">
        <f t="shared" si="9"/>
        <v>610</v>
      </c>
      <c r="O614" s="129"/>
      <c r="P614" s="129"/>
      <c r="Q614" s="129"/>
      <c r="R614" s="129"/>
      <c r="S614" s="129"/>
      <c r="T614" s="129"/>
      <c r="U614" s="129"/>
    </row>
    <row r="615" spans="1:21" ht="90">
      <c r="A615" s="4">
        <v>817</v>
      </c>
      <c r="B615" s="290" t="s">
        <v>4075</v>
      </c>
      <c r="C615" s="5" t="s">
        <v>1388</v>
      </c>
      <c r="D615" s="630">
        <v>84236</v>
      </c>
      <c r="E615" s="9" t="s">
        <v>1389</v>
      </c>
      <c r="F615" s="912">
        <v>104366123.5</v>
      </c>
      <c r="G615" s="528" t="s">
        <v>6283</v>
      </c>
      <c r="H615" s="435" t="s">
        <v>3900</v>
      </c>
      <c r="I615" s="42"/>
      <c r="J615" s="386"/>
      <c r="K615" s="383"/>
      <c r="L615" s="387"/>
      <c r="M615" s="70"/>
      <c r="N615" s="726">
        <f t="shared" si="9"/>
        <v>611</v>
      </c>
      <c r="O615" s="129"/>
      <c r="P615" s="129"/>
      <c r="Q615" s="129"/>
      <c r="R615" s="129"/>
      <c r="S615" s="129"/>
      <c r="T615" s="129"/>
      <c r="U615" s="129"/>
    </row>
    <row r="616" spans="1:21" ht="90">
      <c r="A616" s="4">
        <v>818</v>
      </c>
      <c r="B616" s="290" t="s">
        <v>4076</v>
      </c>
      <c r="C616" s="5" t="s">
        <v>1390</v>
      </c>
      <c r="D616" s="630">
        <v>8251</v>
      </c>
      <c r="E616" s="9" t="s">
        <v>1391</v>
      </c>
      <c r="F616" s="912">
        <v>10222765.630000001</v>
      </c>
      <c r="G616" s="528" t="s">
        <v>6283</v>
      </c>
      <c r="H616" s="435" t="s">
        <v>3901</v>
      </c>
      <c r="I616" s="42"/>
      <c r="J616" s="386"/>
      <c r="K616" s="383"/>
      <c r="L616" s="387"/>
      <c r="M616" s="70"/>
      <c r="N616" s="726">
        <f t="shared" si="9"/>
        <v>612</v>
      </c>
      <c r="O616" s="129"/>
      <c r="P616" s="129"/>
      <c r="Q616" s="129"/>
      <c r="R616" s="129"/>
      <c r="S616" s="129"/>
      <c r="T616" s="129"/>
      <c r="U616" s="129"/>
    </row>
    <row r="617" spans="1:21" ht="90">
      <c r="A617" s="4">
        <v>819</v>
      </c>
      <c r="B617" s="290" t="s">
        <v>4077</v>
      </c>
      <c r="C617" s="5" t="s">
        <v>1392</v>
      </c>
      <c r="D617" s="630">
        <v>8676</v>
      </c>
      <c r="E617" s="9" t="s">
        <v>1393</v>
      </c>
      <c r="F617" s="912">
        <v>10749329.119999999</v>
      </c>
      <c r="G617" s="528" t="s">
        <v>6283</v>
      </c>
      <c r="H617" s="435" t="s">
        <v>3902</v>
      </c>
      <c r="I617" s="42"/>
      <c r="J617" s="386"/>
      <c r="K617" s="383"/>
      <c r="L617" s="387"/>
      <c r="M617" s="70"/>
      <c r="N617" s="726">
        <f t="shared" si="9"/>
        <v>613</v>
      </c>
      <c r="O617" s="129"/>
      <c r="P617" s="129"/>
      <c r="Q617" s="129"/>
      <c r="R617" s="129"/>
      <c r="S617" s="129"/>
      <c r="T617" s="129"/>
      <c r="U617" s="129"/>
    </row>
    <row r="618" spans="1:21" ht="105">
      <c r="A618" s="4">
        <v>820</v>
      </c>
      <c r="B618" s="290" t="s">
        <v>4078</v>
      </c>
      <c r="C618" s="5" t="s">
        <v>1394</v>
      </c>
      <c r="D618" s="630">
        <v>3719</v>
      </c>
      <c r="E618" s="9" t="s">
        <v>1395</v>
      </c>
      <c r="F618" s="912">
        <v>4607740.3099999996</v>
      </c>
      <c r="G618" s="528" t="s">
        <v>6283</v>
      </c>
      <c r="H618" s="435" t="s">
        <v>3903</v>
      </c>
      <c r="I618" s="42"/>
      <c r="J618" s="386"/>
      <c r="K618" s="383"/>
      <c r="L618" s="387"/>
      <c r="M618" s="70"/>
      <c r="N618" s="726">
        <f t="shared" si="9"/>
        <v>614</v>
      </c>
      <c r="O618" s="129"/>
      <c r="P618" s="129"/>
      <c r="Q618" s="129"/>
      <c r="R618" s="129"/>
      <c r="S618" s="129"/>
      <c r="T618" s="129"/>
      <c r="U618" s="129"/>
    </row>
    <row r="619" spans="1:21" ht="60">
      <c r="A619" s="4">
        <v>821</v>
      </c>
      <c r="B619" s="290" t="s">
        <v>4079</v>
      </c>
      <c r="C619" s="5" t="s">
        <v>1396</v>
      </c>
      <c r="D619" s="630">
        <v>347</v>
      </c>
      <c r="E619" s="4" t="s">
        <v>1397</v>
      </c>
      <c r="F619" s="912">
        <v>1194773.05</v>
      </c>
      <c r="G619" s="528" t="s">
        <v>6283</v>
      </c>
      <c r="H619" s="435" t="s">
        <v>3904</v>
      </c>
      <c r="I619" s="42"/>
      <c r="J619" s="386"/>
      <c r="K619" s="383"/>
      <c r="L619" s="387"/>
      <c r="M619" s="70"/>
      <c r="N619" s="726">
        <f t="shared" si="9"/>
        <v>615</v>
      </c>
      <c r="O619" s="129"/>
      <c r="P619" s="129"/>
      <c r="Q619" s="129"/>
      <c r="R619" s="129"/>
      <c r="S619" s="129"/>
      <c r="T619" s="129"/>
      <c r="U619" s="129"/>
    </row>
    <row r="620" spans="1:21" ht="120">
      <c r="A620" s="4">
        <v>822</v>
      </c>
      <c r="B620" s="290" t="s">
        <v>4080</v>
      </c>
      <c r="C620" s="5" t="s">
        <v>1398</v>
      </c>
      <c r="D620" s="630">
        <v>6674</v>
      </c>
      <c r="E620" s="9" t="s">
        <v>8443</v>
      </c>
      <c r="F620" s="912">
        <v>8268905.3200000003</v>
      </c>
      <c r="G620" s="528" t="s">
        <v>6283</v>
      </c>
      <c r="H620" s="435" t="s">
        <v>3905</v>
      </c>
      <c r="I620" s="42"/>
      <c r="J620" s="386"/>
      <c r="K620" s="383"/>
      <c r="L620" s="387"/>
      <c r="M620" s="70"/>
      <c r="N620" s="726">
        <f t="shared" si="9"/>
        <v>616</v>
      </c>
      <c r="O620" s="129"/>
      <c r="P620" s="129"/>
      <c r="Q620" s="129"/>
      <c r="R620" s="129"/>
      <c r="S620" s="129"/>
      <c r="T620" s="129"/>
      <c r="U620" s="129"/>
    </row>
    <row r="621" spans="1:21" ht="65.25" customHeight="1">
      <c r="A621" s="4">
        <v>823</v>
      </c>
      <c r="B621" s="290" t="s">
        <v>4081</v>
      </c>
      <c r="C621" s="5" t="s">
        <v>1399</v>
      </c>
      <c r="D621" s="733">
        <f>55631-890</f>
        <v>54741</v>
      </c>
      <c r="E621" s="615" t="s">
        <v>1400</v>
      </c>
      <c r="F621" s="912">
        <v>60252865.619999997</v>
      </c>
      <c r="G621" s="528" t="s">
        <v>6283</v>
      </c>
      <c r="H621" s="435" t="s">
        <v>3906</v>
      </c>
      <c r="I621" s="42"/>
      <c r="J621" s="386"/>
      <c r="K621" s="383"/>
      <c r="L621" s="387"/>
      <c r="M621" s="70"/>
      <c r="N621" s="726">
        <f t="shared" si="9"/>
        <v>617</v>
      </c>
      <c r="O621" s="129"/>
      <c r="P621" s="129"/>
      <c r="Q621" s="129"/>
      <c r="R621" s="129"/>
      <c r="S621" s="129"/>
      <c r="T621" s="129"/>
      <c r="U621" s="129"/>
    </row>
    <row r="622" spans="1:21" ht="105">
      <c r="A622" s="4">
        <v>824</v>
      </c>
      <c r="B622" s="290" t="s">
        <v>4082</v>
      </c>
      <c r="C622" s="5" t="s">
        <v>1401</v>
      </c>
      <c r="D622" s="630">
        <v>1029</v>
      </c>
      <c r="E622" s="9" t="s">
        <v>1402</v>
      </c>
      <c r="F622" s="912">
        <v>1274903.1399999999</v>
      </c>
      <c r="G622" s="528" t="s">
        <v>6283</v>
      </c>
      <c r="H622" s="435" t="s">
        <v>3907</v>
      </c>
      <c r="I622" s="42"/>
      <c r="J622" s="386"/>
      <c r="K622" s="383"/>
      <c r="L622" s="387"/>
      <c r="M622" s="70"/>
      <c r="N622" s="726">
        <f t="shared" si="9"/>
        <v>618</v>
      </c>
      <c r="O622" s="129"/>
      <c r="P622" s="129"/>
      <c r="Q622" s="129"/>
      <c r="R622" s="129"/>
      <c r="S622" s="129"/>
      <c r="T622" s="129"/>
      <c r="U622" s="129"/>
    </row>
    <row r="623" spans="1:21" ht="90">
      <c r="A623" s="4">
        <v>825</v>
      </c>
      <c r="B623" s="290" t="s">
        <v>4083</v>
      </c>
      <c r="C623" s="5" t="s">
        <v>1403</v>
      </c>
      <c r="D623" s="630">
        <v>4919</v>
      </c>
      <c r="E623" s="9" t="s">
        <v>1404</v>
      </c>
      <c r="F623" s="912">
        <v>6094507.8300000001</v>
      </c>
      <c r="G623" s="528" t="s">
        <v>6283</v>
      </c>
      <c r="H623" s="435" t="s">
        <v>3908</v>
      </c>
      <c r="I623" s="42"/>
      <c r="J623" s="386"/>
      <c r="K623" s="383"/>
      <c r="L623" s="387"/>
      <c r="M623" s="70"/>
      <c r="N623" s="726">
        <f t="shared" si="9"/>
        <v>619</v>
      </c>
      <c r="O623" s="129"/>
      <c r="P623" s="129"/>
      <c r="Q623" s="129"/>
      <c r="R623" s="129"/>
      <c r="S623" s="129"/>
      <c r="T623" s="129"/>
      <c r="U623" s="129"/>
    </row>
    <row r="624" spans="1:21" ht="75">
      <c r="A624" s="4">
        <v>826</v>
      </c>
      <c r="B624" s="290" t="s">
        <v>4084</v>
      </c>
      <c r="C624" s="5" t="s">
        <v>1405</v>
      </c>
      <c r="D624" s="630">
        <v>2742</v>
      </c>
      <c r="E624" s="9" t="s">
        <v>8486</v>
      </c>
      <c r="F624" s="912">
        <v>3397263.77</v>
      </c>
      <c r="G624" s="528" t="s">
        <v>6283</v>
      </c>
      <c r="H624" s="435" t="s">
        <v>3914</v>
      </c>
      <c r="I624" s="42"/>
      <c r="J624" s="311"/>
      <c r="K624" s="467"/>
      <c r="L624" s="467"/>
      <c r="M624" s="70"/>
      <c r="N624" s="726">
        <f t="shared" si="9"/>
        <v>620</v>
      </c>
      <c r="O624" s="129"/>
      <c r="P624" s="129"/>
      <c r="Q624" s="129"/>
      <c r="R624" s="129"/>
      <c r="S624" s="129"/>
      <c r="T624" s="129"/>
      <c r="U624" s="129"/>
    </row>
    <row r="625" spans="1:21" ht="75">
      <c r="A625" s="4">
        <v>828</v>
      </c>
      <c r="B625" s="290" t="s">
        <v>4085</v>
      </c>
      <c r="C625" s="5" t="s">
        <v>1406</v>
      </c>
      <c r="D625" s="626">
        <v>3386</v>
      </c>
      <c r="E625" s="557" t="s">
        <v>1407</v>
      </c>
      <c r="F625" s="912">
        <v>7654696.3399999999</v>
      </c>
      <c r="G625" s="528" t="s">
        <v>6283</v>
      </c>
      <c r="H625" s="435" t="s">
        <v>3915</v>
      </c>
      <c r="I625" s="42"/>
      <c r="J625" s="452" t="s">
        <v>182</v>
      </c>
      <c r="K625" s="693" t="s">
        <v>6967</v>
      </c>
      <c r="L625" s="489" t="s">
        <v>6968</v>
      </c>
      <c r="M625" s="70"/>
      <c r="N625" s="726">
        <f t="shared" si="9"/>
        <v>621</v>
      </c>
      <c r="O625" s="129"/>
      <c r="P625" s="129"/>
      <c r="Q625" s="129"/>
      <c r="R625" s="129"/>
      <c r="S625" s="129"/>
      <c r="T625" s="129"/>
      <c r="U625" s="129"/>
    </row>
    <row r="626" spans="1:21" ht="45">
      <c r="A626" s="4">
        <v>829</v>
      </c>
      <c r="B626" s="290" t="s">
        <v>4086</v>
      </c>
      <c r="C626" s="5" t="s">
        <v>1408</v>
      </c>
      <c r="D626" s="626">
        <v>2002</v>
      </c>
      <c r="E626" s="557" t="s">
        <v>6205</v>
      </c>
      <c r="F626" s="912">
        <v>7091244.1600000001</v>
      </c>
      <c r="G626" s="528" t="s">
        <v>6283</v>
      </c>
      <c r="H626" s="435" t="s">
        <v>8487</v>
      </c>
      <c r="I626" s="42"/>
      <c r="J626" s="96" t="s">
        <v>2732</v>
      </c>
      <c r="K626" s="89" t="s">
        <v>1409</v>
      </c>
      <c r="L626" s="123" t="s">
        <v>2733</v>
      </c>
      <c r="M626" s="70"/>
      <c r="N626" s="726">
        <f t="shared" si="9"/>
        <v>622</v>
      </c>
      <c r="O626" s="129"/>
      <c r="P626" s="129"/>
      <c r="Q626" s="129"/>
      <c r="R626" s="129"/>
      <c r="S626" s="129"/>
      <c r="T626" s="129"/>
      <c r="U626" s="129"/>
    </row>
    <row r="627" spans="1:21" ht="90">
      <c r="A627" s="4">
        <v>830</v>
      </c>
      <c r="B627" s="290" t="s">
        <v>4087</v>
      </c>
      <c r="C627" s="5" t="s">
        <v>1410</v>
      </c>
      <c r="D627" s="630">
        <v>4333</v>
      </c>
      <c r="E627" s="9" t="s">
        <v>8488</v>
      </c>
      <c r="F627" s="912">
        <v>5368469.6900000004</v>
      </c>
      <c r="G627" s="528" t="s">
        <v>6283</v>
      </c>
      <c r="H627" s="435" t="s">
        <v>3916</v>
      </c>
      <c r="I627" s="42"/>
      <c r="J627" s="311"/>
      <c r="K627" s="467"/>
      <c r="L627" s="467"/>
      <c r="M627" s="70"/>
      <c r="N627" s="726">
        <f t="shared" si="9"/>
        <v>623</v>
      </c>
      <c r="O627" s="129"/>
      <c r="P627" s="129"/>
      <c r="Q627" s="129"/>
      <c r="R627" s="129"/>
      <c r="S627" s="129"/>
      <c r="T627" s="129"/>
      <c r="U627" s="129"/>
    </row>
    <row r="628" spans="1:21" ht="120">
      <c r="A628" s="4">
        <v>831</v>
      </c>
      <c r="B628" s="290" t="s">
        <v>4088</v>
      </c>
      <c r="C628" s="5" t="s">
        <v>1411</v>
      </c>
      <c r="D628" s="630">
        <v>10579</v>
      </c>
      <c r="E628" s="9" t="s">
        <v>8489</v>
      </c>
      <c r="F628" s="912">
        <v>13107094.59</v>
      </c>
      <c r="G628" s="528" t="s">
        <v>6283</v>
      </c>
      <c r="H628" s="435" t="s">
        <v>3917</v>
      </c>
      <c r="I628" s="42"/>
      <c r="J628" s="386"/>
      <c r="K628" s="383"/>
      <c r="L628" s="387"/>
      <c r="M628" s="70"/>
      <c r="N628" s="726">
        <f t="shared" si="9"/>
        <v>624</v>
      </c>
      <c r="O628" s="129"/>
      <c r="P628" s="129"/>
      <c r="Q628" s="129"/>
      <c r="R628" s="129"/>
      <c r="S628" s="129"/>
      <c r="T628" s="129"/>
      <c r="U628" s="129"/>
    </row>
    <row r="629" spans="1:21" ht="90">
      <c r="A629" s="4">
        <v>832</v>
      </c>
      <c r="B629" s="290" t="s">
        <v>4089</v>
      </c>
      <c r="C629" s="5" t="s">
        <v>1412</v>
      </c>
      <c r="D629" s="630">
        <v>3453</v>
      </c>
      <c r="E629" s="9" t="s">
        <v>8490</v>
      </c>
      <c r="F629" s="912">
        <v>4278173.5199999996</v>
      </c>
      <c r="G629" s="528" t="s">
        <v>6283</v>
      </c>
      <c r="H629" s="435" t="s">
        <v>3918</v>
      </c>
      <c r="I629" s="42"/>
      <c r="J629" s="386"/>
      <c r="K629" s="383"/>
      <c r="L629" s="387"/>
      <c r="M629" s="70"/>
      <c r="N629" s="726">
        <f t="shared" si="9"/>
        <v>625</v>
      </c>
      <c r="O629" s="129"/>
      <c r="P629" s="129"/>
      <c r="Q629" s="129"/>
      <c r="R629" s="129"/>
      <c r="S629" s="129"/>
      <c r="T629" s="129"/>
      <c r="U629" s="129"/>
    </row>
    <row r="630" spans="1:21" ht="90">
      <c r="A630" s="4">
        <v>834</v>
      </c>
      <c r="B630" s="290" t="s">
        <v>4090</v>
      </c>
      <c r="C630" s="5" t="s">
        <v>1414</v>
      </c>
      <c r="D630" s="630">
        <v>1107</v>
      </c>
      <c r="E630" s="9" t="s">
        <v>1415</v>
      </c>
      <c r="F630" s="912">
        <v>1371543.04</v>
      </c>
      <c r="G630" s="528" t="s">
        <v>6283</v>
      </c>
      <c r="H630" s="435" t="s">
        <v>3919</v>
      </c>
      <c r="I630" s="42"/>
      <c r="J630" s="386"/>
      <c r="K630" s="383"/>
      <c r="L630" s="387"/>
      <c r="M630" s="70"/>
      <c r="N630" s="726">
        <f t="shared" si="9"/>
        <v>626</v>
      </c>
      <c r="O630" s="129"/>
      <c r="P630" s="129"/>
      <c r="Q630" s="129"/>
      <c r="R630" s="129"/>
      <c r="S630" s="129"/>
      <c r="T630" s="129"/>
      <c r="U630" s="129"/>
    </row>
    <row r="631" spans="1:21" ht="90">
      <c r="A631" s="4">
        <v>835</v>
      </c>
      <c r="B631" s="290" t="s">
        <v>4091</v>
      </c>
      <c r="C631" s="5" t="s">
        <v>1416</v>
      </c>
      <c r="D631" s="630">
        <v>1174</v>
      </c>
      <c r="E631" s="9" t="s">
        <v>1417</v>
      </c>
      <c r="F631" s="912">
        <v>1454554.22</v>
      </c>
      <c r="G631" s="528" t="s">
        <v>6283</v>
      </c>
      <c r="H631" s="435" t="s">
        <v>3920</v>
      </c>
      <c r="I631" s="42"/>
      <c r="J631" s="459"/>
      <c r="K631" s="443"/>
      <c r="L631" s="435"/>
      <c r="M631" s="70"/>
      <c r="N631" s="726">
        <f t="shared" si="9"/>
        <v>627</v>
      </c>
      <c r="O631" s="129"/>
      <c r="P631" s="129"/>
      <c r="Q631" s="129"/>
      <c r="R631" s="129"/>
      <c r="S631" s="129"/>
      <c r="T631" s="129"/>
      <c r="U631" s="129"/>
    </row>
    <row r="632" spans="1:21" ht="120">
      <c r="A632" s="4">
        <v>836</v>
      </c>
      <c r="B632" s="290" t="s">
        <v>4092</v>
      </c>
      <c r="C632" s="5" t="s">
        <v>1418</v>
      </c>
      <c r="D632" s="630">
        <v>3806</v>
      </c>
      <c r="E632" s="9" t="s">
        <v>1419</v>
      </c>
      <c r="F632" s="912">
        <v>4715530.97</v>
      </c>
      <c r="G632" s="528" t="s">
        <v>6283</v>
      </c>
      <c r="H632" s="435" t="s">
        <v>3921</v>
      </c>
      <c r="I632" s="42"/>
      <c r="J632" s="311"/>
      <c r="K632" s="467"/>
      <c r="L632" s="467"/>
      <c r="M632" s="70"/>
      <c r="N632" s="726">
        <f t="shared" si="9"/>
        <v>628</v>
      </c>
      <c r="O632" s="129"/>
      <c r="P632" s="129"/>
      <c r="Q632" s="129"/>
      <c r="R632" s="129"/>
      <c r="S632" s="129"/>
      <c r="T632" s="129"/>
      <c r="U632" s="129"/>
    </row>
    <row r="633" spans="1:21" ht="90">
      <c r="A633" s="4">
        <v>837</v>
      </c>
      <c r="B633" s="290" t="s">
        <v>4093</v>
      </c>
      <c r="C633" s="5" t="s">
        <v>1420</v>
      </c>
      <c r="D633" s="630">
        <v>3026</v>
      </c>
      <c r="E633" s="9" t="s">
        <v>1421</v>
      </c>
      <c r="F633" s="912">
        <v>3749132.08</v>
      </c>
      <c r="G633" s="528" t="s">
        <v>6283</v>
      </c>
      <c r="H633" s="435" t="s">
        <v>3922</v>
      </c>
      <c r="I633" s="42"/>
      <c r="J633" s="311"/>
      <c r="K633" s="467"/>
      <c r="L633" s="467"/>
      <c r="M633" s="70"/>
      <c r="N633" s="726">
        <f t="shared" ref="N633:N695" si="10">N632+1</f>
        <v>629</v>
      </c>
      <c r="O633" s="129"/>
      <c r="P633" s="129"/>
      <c r="Q633" s="129"/>
      <c r="R633" s="129"/>
      <c r="S633" s="129"/>
      <c r="T633" s="129"/>
      <c r="U633" s="129"/>
    </row>
    <row r="634" spans="1:21" ht="45">
      <c r="A634" s="4">
        <v>839</v>
      </c>
      <c r="B634" s="290" t="s">
        <v>4094</v>
      </c>
      <c r="C634" s="5" t="s">
        <v>1422</v>
      </c>
      <c r="D634" s="630">
        <v>14775</v>
      </c>
      <c r="E634" s="4" t="s">
        <v>1423</v>
      </c>
      <c r="F634" s="912">
        <v>26396128.5</v>
      </c>
      <c r="G634" s="528" t="s">
        <v>6283</v>
      </c>
      <c r="H634" s="435" t="s">
        <v>3923</v>
      </c>
      <c r="I634" s="42"/>
      <c r="J634" s="452" t="s">
        <v>6743</v>
      </c>
      <c r="K634" s="584" t="s">
        <v>6757</v>
      </c>
      <c r="L634" s="123" t="s">
        <v>6758</v>
      </c>
      <c r="M634" s="70"/>
      <c r="N634" s="726">
        <f t="shared" si="10"/>
        <v>630</v>
      </c>
      <c r="O634" s="129"/>
      <c r="P634" s="129"/>
      <c r="Q634" s="129"/>
      <c r="R634" s="129"/>
      <c r="S634" s="129"/>
      <c r="T634" s="129"/>
      <c r="U634" s="129"/>
    </row>
    <row r="635" spans="1:21" ht="45">
      <c r="A635" s="4">
        <v>840</v>
      </c>
      <c r="B635" s="290" t="s">
        <v>4095</v>
      </c>
      <c r="C635" s="5" t="s">
        <v>1424</v>
      </c>
      <c r="D635" s="630">
        <v>12379</v>
      </c>
      <c r="E635" s="4" t="s">
        <v>1423</v>
      </c>
      <c r="F635" s="912">
        <v>22056035.670000002</v>
      </c>
      <c r="G635" s="528" t="s">
        <v>6283</v>
      </c>
      <c r="H635" s="435" t="s">
        <v>3924</v>
      </c>
      <c r="I635" s="42"/>
      <c r="J635" s="452" t="s">
        <v>6743</v>
      </c>
      <c r="K635" s="584" t="s">
        <v>6750</v>
      </c>
      <c r="L635" s="123" t="s">
        <v>6759</v>
      </c>
      <c r="M635" s="70"/>
      <c r="N635" s="726">
        <f t="shared" si="10"/>
        <v>631</v>
      </c>
      <c r="O635" s="129"/>
      <c r="P635" s="129"/>
      <c r="Q635" s="129"/>
      <c r="R635" s="129"/>
      <c r="S635" s="129"/>
      <c r="T635" s="129"/>
      <c r="U635" s="129"/>
    </row>
    <row r="636" spans="1:21" ht="60">
      <c r="A636" s="4">
        <v>841</v>
      </c>
      <c r="B636" s="290" t="s">
        <v>4096</v>
      </c>
      <c r="C636" s="5" t="s">
        <v>1425</v>
      </c>
      <c r="D636" s="630">
        <v>735</v>
      </c>
      <c r="E636" s="4" t="s">
        <v>1426</v>
      </c>
      <c r="F636" s="912">
        <v>328287.75</v>
      </c>
      <c r="G636" s="528" t="s">
        <v>6283</v>
      </c>
      <c r="H636" s="435" t="s">
        <v>3925</v>
      </c>
      <c r="I636" s="42"/>
      <c r="J636" s="88" t="s">
        <v>1119</v>
      </c>
      <c r="K636" s="89" t="s">
        <v>1427</v>
      </c>
      <c r="L636" s="123" t="s">
        <v>2734</v>
      </c>
      <c r="M636" s="70"/>
      <c r="N636" s="726">
        <f t="shared" si="10"/>
        <v>632</v>
      </c>
      <c r="O636" s="129"/>
      <c r="P636" s="129"/>
      <c r="Q636" s="129"/>
      <c r="R636" s="129"/>
      <c r="S636" s="129"/>
      <c r="T636" s="129"/>
      <c r="U636" s="129"/>
    </row>
    <row r="637" spans="1:21" ht="90">
      <c r="A637" s="4">
        <v>842</v>
      </c>
      <c r="B637" s="290" t="s">
        <v>4097</v>
      </c>
      <c r="C637" s="56" t="s">
        <v>1428</v>
      </c>
      <c r="D637" s="630">
        <v>39730</v>
      </c>
      <c r="E637" s="9" t="s">
        <v>1429</v>
      </c>
      <c r="F637" s="912">
        <v>49224394.390000001</v>
      </c>
      <c r="G637" s="528" t="s">
        <v>6283</v>
      </c>
      <c r="H637" s="435" t="s">
        <v>3926</v>
      </c>
      <c r="I637" s="42"/>
      <c r="J637" s="459"/>
      <c r="K637" s="433"/>
      <c r="L637" s="433"/>
      <c r="M637" s="70"/>
      <c r="N637" s="726">
        <f t="shared" si="10"/>
        <v>633</v>
      </c>
      <c r="O637" s="129"/>
      <c r="P637" s="129"/>
      <c r="Q637" s="129"/>
      <c r="R637" s="129"/>
      <c r="S637" s="129"/>
      <c r="T637" s="129"/>
      <c r="U637" s="129"/>
    </row>
    <row r="638" spans="1:21" ht="45">
      <c r="A638" s="4">
        <v>843</v>
      </c>
      <c r="B638" s="290" t="s">
        <v>4098</v>
      </c>
      <c r="C638" s="5" t="s">
        <v>1430</v>
      </c>
      <c r="D638" s="630">
        <f>29357-29050</f>
        <v>307</v>
      </c>
      <c r="E638" s="9" t="s">
        <v>1431</v>
      </c>
      <c r="F638" s="912">
        <v>415518.36</v>
      </c>
      <c r="G638" s="528" t="s">
        <v>6283</v>
      </c>
      <c r="H638" s="435" t="s">
        <v>3927</v>
      </c>
      <c r="I638" s="42"/>
      <c r="J638" s="459"/>
      <c r="K638" s="433"/>
      <c r="L638" s="433"/>
      <c r="M638" s="70"/>
      <c r="N638" s="726">
        <f t="shared" si="10"/>
        <v>634</v>
      </c>
      <c r="O638" s="129"/>
      <c r="P638" s="129"/>
      <c r="Q638" s="129"/>
      <c r="R638" s="129"/>
      <c r="S638" s="129"/>
      <c r="T638" s="129"/>
      <c r="U638" s="129"/>
    </row>
    <row r="639" spans="1:21" ht="90">
      <c r="A639" s="4">
        <v>844</v>
      </c>
      <c r="B639" s="290" t="s">
        <v>4099</v>
      </c>
      <c r="C639" s="5" t="s">
        <v>1432</v>
      </c>
      <c r="D639" s="630">
        <v>10572</v>
      </c>
      <c r="E639" s="9" t="s">
        <v>1433</v>
      </c>
      <c r="F639" s="912">
        <v>13098421.779999999</v>
      </c>
      <c r="G639" s="528" t="s">
        <v>6283</v>
      </c>
      <c r="H639" s="435" t="s">
        <v>3928</v>
      </c>
      <c r="I639" s="42"/>
      <c r="J639" s="459"/>
      <c r="K639" s="433"/>
      <c r="L639" s="433"/>
      <c r="M639" s="70"/>
      <c r="N639" s="726">
        <f t="shared" si="10"/>
        <v>635</v>
      </c>
      <c r="O639" s="129"/>
      <c r="P639" s="129"/>
      <c r="Q639" s="129"/>
      <c r="R639" s="129"/>
      <c r="S639" s="129"/>
      <c r="T639" s="129"/>
      <c r="U639" s="129"/>
    </row>
    <row r="640" spans="1:21" ht="120">
      <c r="A640" s="4">
        <v>845</v>
      </c>
      <c r="B640" s="290" t="s">
        <v>4100</v>
      </c>
      <c r="C640" s="5" t="s">
        <v>1434</v>
      </c>
      <c r="D640" s="630">
        <v>4546</v>
      </c>
      <c r="E640" s="9" t="s">
        <v>1435</v>
      </c>
      <c r="F640" s="912">
        <v>5632370.9299999997</v>
      </c>
      <c r="G640" s="528" t="s">
        <v>6283</v>
      </c>
      <c r="H640" s="435" t="s">
        <v>3929</v>
      </c>
      <c r="I640" s="42"/>
      <c r="J640" s="459"/>
      <c r="K640" s="433"/>
      <c r="L640" s="433"/>
      <c r="M640" s="70"/>
      <c r="N640" s="726">
        <f t="shared" si="10"/>
        <v>636</v>
      </c>
      <c r="O640" s="129"/>
      <c r="P640" s="129"/>
      <c r="Q640" s="129"/>
      <c r="R640" s="129"/>
      <c r="S640" s="129"/>
      <c r="T640" s="129"/>
      <c r="U640" s="129"/>
    </row>
    <row r="641" spans="1:21" ht="45">
      <c r="A641" s="4">
        <v>846</v>
      </c>
      <c r="B641" s="290" t="s">
        <v>4101</v>
      </c>
      <c r="C641" s="5" t="s">
        <v>1436</v>
      </c>
      <c r="D641" s="630">
        <v>6257</v>
      </c>
      <c r="E641" s="9" t="s">
        <v>1437</v>
      </c>
      <c r="F641" s="912">
        <v>8097559.1200000001</v>
      </c>
      <c r="G641" s="528" t="s">
        <v>6283</v>
      </c>
      <c r="H641" s="435" t="s">
        <v>3930</v>
      </c>
      <c r="I641" s="42"/>
      <c r="J641" s="386"/>
      <c r="K641" s="383"/>
      <c r="L641" s="383"/>
      <c r="M641" s="70"/>
      <c r="N641" s="726">
        <f t="shared" si="10"/>
        <v>637</v>
      </c>
      <c r="O641" s="129"/>
      <c r="P641" s="129"/>
      <c r="Q641" s="129"/>
      <c r="R641" s="129"/>
      <c r="S641" s="129"/>
      <c r="T641" s="129"/>
      <c r="U641" s="129"/>
    </row>
    <row r="642" spans="1:21" ht="45">
      <c r="A642" s="4">
        <v>848</v>
      </c>
      <c r="B642" s="290" t="s">
        <v>4101</v>
      </c>
      <c r="C642" s="5" t="s">
        <v>1439</v>
      </c>
      <c r="D642" s="630">
        <v>781</v>
      </c>
      <c r="E642" s="9" t="s">
        <v>1440</v>
      </c>
      <c r="F642" s="912">
        <v>908810.65</v>
      </c>
      <c r="G642" s="528" t="s">
        <v>6283</v>
      </c>
      <c r="H642" s="435" t="s">
        <v>7496</v>
      </c>
      <c r="I642" s="42"/>
      <c r="J642" s="92" t="s">
        <v>1438</v>
      </c>
      <c r="K642" s="93" t="s">
        <v>2742</v>
      </c>
      <c r="L642" s="93" t="s">
        <v>2746</v>
      </c>
      <c r="M642" s="70"/>
      <c r="N642" s="726">
        <f t="shared" si="10"/>
        <v>638</v>
      </c>
      <c r="O642" s="129"/>
      <c r="P642" s="129"/>
      <c r="Q642" s="129"/>
      <c r="R642" s="129"/>
      <c r="S642" s="129"/>
      <c r="T642" s="129"/>
      <c r="U642" s="129"/>
    </row>
    <row r="643" spans="1:21" ht="63" customHeight="1">
      <c r="A643" s="779">
        <v>850</v>
      </c>
      <c r="B643" s="776" t="s">
        <v>4101</v>
      </c>
      <c r="C643" s="782" t="s">
        <v>1442</v>
      </c>
      <c r="D643" s="783">
        <v>12564</v>
      </c>
      <c r="E643" s="400" t="s">
        <v>5784</v>
      </c>
      <c r="F643" s="968">
        <v>53066818.079999998</v>
      </c>
      <c r="G643" s="781" t="s">
        <v>7393</v>
      </c>
      <c r="H643" s="778" t="s">
        <v>5785</v>
      </c>
      <c r="I643" s="42"/>
      <c r="J643" s="786"/>
      <c r="K643" s="786"/>
      <c r="L643" s="786"/>
      <c r="M643" s="70"/>
      <c r="N643" s="726">
        <f t="shared" si="10"/>
        <v>639</v>
      </c>
      <c r="O643" s="129"/>
      <c r="P643" s="129"/>
      <c r="Q643" s="129"/>
      <c r="R643" s="129"/>
      <c r="S643" s="129"/>
      <c r="T643" s="129"/>
      <c r="U643" s="129"/>
    </row>
    <row r="644" spans="1:21" ht="45">
      <c r="A644" s="4">
        <v>852</v>
      </c>
      <c r="B644" s="290" t="s">
        <v>4101</v>
      </c>
      <c r="C644" s="5" t="s">
        <v>1443</v>
      </c>
      <c r="D644" s="630">
        <v>16607</v>
      </c>
      <c r="E644" s="4" t="s">
        <v>1441</v>
      </c>
      <c r="F644" s="912">
        <v>70143318.040000007</v>
      </c>
      <c r="G644" s="528" t="s">
        <v>6283</v>
      </c>
      <c r="H644" s="435" t="s">
        <v>3931</v>
      </c>
      <c r="I644" s="42"/>
      <c r="J644" s="92" t="s">
        <v>2748</v>
      </c>
      <c r="K644" s="93" t="s">
        <v>2742</v>
      </c>
      <c r="L644" s="93" t="s">
        <v>2747</v>
      </c>
      <c r="M644" s="70"/>
      <c r="N644" s="726">
        <f t="shared" si="10"/>
        <v>640</v>
      </c>
      <c r="O644" s="129"/>
      <c r="P644" s="129"/>
      <c r="Q644" s="129"/>
      <c r="R644" s="129"/>
      <c r="S644" s="129"/>
      <c r="T644" s="129"/>
      <c r="U644" s="129"/>
    </row>
    <row r="645" spans="1:21" ht="45">
      <c r="A645" s="4">
        <v>853</v>
      </c>
      <c r="B645" s="290" t="s">
        <v>4102</v>
      </c>
      <c r="C645" s="5" t="s">
        <v>1444</v>
      </c>
      <c r="D645" s="630">
        <v>167</v>
      </c>
      <c r="E645" s="4" t="s">
        <v>1440</v>
      </c>
      <c r="F645" s="912">
        <v>268651.23</v>
      </c>
      <c r="G645" s="528" t="s">
        <v>6283</v>
      </c>
      <c r="H645" s="435" t="s">
        <v>3932</v>
      </c>
      <c r="I645" s="42"/>
      <c r="J645" s="92" t="s">
        <v>1438</v>
      </c>
      <c r="K645" s="93" t="s">
        <v>2742</v>
      </c>
      <c r="L645" s="93" t="s">
        <v>2747</v>
      </c>
      <c r="M645" s="70"/>
      <c r="N645" s="726">
        <f t="shared" si="10"/>
        <v>641</v>
      </c>
      <c r="O645" s="129"/>
      <c r="P645" s="129"/>
      <c r="Q645" s="129"/>
      <c r="R645" s="129"/>
      <c r="S645" s="129"/>
      <c r="T645" s="129"/>
      <c r="U645" s="129"/>
    </row>
    <row r="646" spans="1:21" ht="45">
      <c r="A646" s="4">
        <v>854</v>
      </c>
      <c r="B646" s="290" t="s">
        <v>4101</v>
      </c>
      <c r="C646" s="5" t="s">
        <v>1445</v>
      </c>
      <c r="D646" s="630">
        <v>11804</v>
      </c>
      <c r="E646" s="4" t="s">
        <v>1441</v>
      </c>
      <c r="F646" s="912">
        <v>49856790.880000003</v>
      </c>
      <c r="G646" s="528" t="s">
        <v>6283</v>
      </c>
      <c r="H646" s="435" t="s">
        <v>3933</v>
      </c>
      <c r="I646" s="42"/>
      <c r="J646" s="386"/>
      <c r="K646" s="383"/>
      <c r="L646" s="383"/>
      <c r="M646" s="70"/>
      <c r="N646" s="726">
        <f t="shared" si="10"/>
        <v>642</v>
      </c>
      <c r="O646" s="129"/>
      <c r="P646" s="129"/>
      <c r="Q646" s="129"/>
      <c r="R646" s="129"/>
      <c r="S646" s="129"/>
      <c r="T646" s="129"/>
      <c r="U646" s="129"/>
    </row>
    <row r="647" spans="1:21" ht="45">
      <c r="A647" s="4">
        <v>855</v>
      </c>
      <c r="B647" s="290" t="s">
        <v>4101</v>
      </c>
      <c r="C647" s="5" t="s">
        <v>1446</v>
      </c>
      <c r="D647" s="630">
        <v>263</v>
      </c>
      <c r="E647" s="4" t="s">
        <v>1440</v>
      </c>
      <c r="F647" s="912">
        <v>483709.6</v>
      </c>
      <c r="G647" s="528" t="s">
        <v>6283</v>
      </c>
      <c r="H647" s="435" t="s">
        <v>3934</v>
      </c>
      <c r="I647" s="42"/>
      <c r="J647" s="92" t="s">
        <v>1438</v>
      </c>
      <c r="K647" s="93" t="s">
        <v>2742</v>
      </c>
      <c r="L647" s="93" t="s">
        <v>2746</v>
      </c>
      <c r="M647" s="70"/>
      <c r="N647" s="726">
        <f t="shared" si="10"/>
        <v>643</v>
      </c>
      <c r="O647" s="129"/>
      <c r="P647" s="129"/>
      <c r="Q647" s="129"/>
      <c r="R647" s="129"/>
      <c r="S647" s="129"/>
      <c r="T647" s="129"/>
      <c r="U647" s="129"/>
    </row>
    <row r="648" spans="1:21" ht="45">
      <c r="A648" s="4">
        <v>856</v>
      </c>
      <c r="B648" s="290" t="s">
        <v>4101</v>
      </c>
      <c r="C648" s="5" t="s">
        <v>1447</v>
      </c>
      <c r="D648" s="630">
        <v>17363</v>
      </c>
      <c r="E648" s="4" t="s">
        <v>1441</v>
      </c>
      <c r="F648" s="912">
        <v>73336450.359999999</v>
      </c>
      <c r="G648" s="528" t="s">
        <v>6283</v>
      </c>
      <c r="H648" s="435" t="s">
        <v>3935</v>
      </c>
      <c r="I648" s="42"/>
      <c r="J648" s="92" t="s">
        <v>2748</v>
      </c>
      <c r="K648" s="93" t="s">
        <v>2742</v>
      </c>
      <c r="L648" s="93" t="s">
        <v>2747</v>
      </c>
      <c r="M648" s="70"/>
      <c r="N648" s="726">
        <f t="shared" si="10"/>
        <v>644</v>
      </c>
      <c r="O648" s="129"/>
      <c r="P648" s="129"/>
      <c r="Q648" s="129"/>
      <c r="R648" s="129"/>
      <c r="S648" s="129"/>
      <c r="T648" s="129"/>
      <c r="U648" s="129"/>
    </row>
    <row r="649" spans="1:21" ht="45">
      <c r="A649" s="4">
        <v>857</v>
      </c>
      <c r="B649" s="290" t="s">
        <v>4101</v>
      </c>
      <c r="C649" s="5" t="s">
        <v>1448</v>
      </c>
      <c r="D649" s="630">
        <v>22324</v>
      </c>
      <c r="E649" s="445" t="s">
        <v>8509</v>
      </c>
      <c r="F649" s="912">
        <v>94290325.280000001</v>
      </c>
      <c r="G649" s="529" t="s">
        <v>8506</v>
      </c>
      <c r="H649" s="849" t="s">
        <v>8507</v>
      </c>
      <c r="I649" s="440"/>
      <c r="J649" s="239"/>
      <c r="K649" s="462"/>
      <c r="L649" s="462"/>
      <c r="M649" s="520" t="s">
        <v>8508</v>
      </c>
      <c r="N649" s="726">
        <f t="shared" si="10"/>
        <v>645</v>
      </c>
      <c r="O649" s="129"/>
      <c r="P649" s="129"/>
      <c r="Q649" s="129"/>
      <c r="R649" s="129"/>
      <c r="S649" s="129"/>
      <c r="T649" s="129"/>
      <c r="U649" s="129"/>
    </row>
    <row r="650" spans="1:21" ht="45">
      <c r="A650" s="4">
        <v>858</v>
      </c>
      <c r="B650" s="290" t="s">
        <v>4101</v>
      </c>
      <c r="C650" s="5" t="s">
        <v>1449</v>
      </c>
      <c r="D650" s="630">
        <v>558</v>
      </c>
      <c r="E650" s="4" t="s">
        <v>1440</v>
      </c>
      <c r="F650" s="912">
        <v>724842</v>
      </c>
      <c r="G650" s="528" t="s">
        <v>6283</v>
      </c>
      <c r="H650" s="435" t="s">
        <v>3936</v>
      </c>
      <c r="I650" s="42"/>
      <c r="J650" s="92" t="s">
        <v>1438</v>
      </c>
      <c r="K650" s="93" t="s">
        <v>2742</v>
      </c>
      <c r="L650" s="93" t="s">
        <v>2746</v>
      </c>
      <c r="M650" s="70"/>
      <c r="N650" s="726">
        <f t="shared" si="10"/>
        <v>646</v>
      </c>
      <c r="O650" s="129"/>
      <c r="P650" s="129"/>
      <c r="Q650" s="129"/>
      <c r="R650" s="129"/>
      <c r="S650" s="129"/>
      <c r="T650" s="129"/>
      <c r="U650" s="129"/>
    </row>
    <row r="651" spans="1:21" ht="45">
      <c r="A651" s="4">
        <v>860</v>
      </c>
      <c r="B651" s="290" t="s">
        <v>4101</v>
      </c>
      <c r="C651" s="5" t="s">
        <v>1450</v>
      </c>
      <c r="D651" s="630">
        <v>522</v>
      </c>
      <c r="E651" s="4" t="s">
        <v>1440</v>
      </c>
      <c r="F651" s="912">
        <v>613616.22</v>
      </c>
      <c r="G651" s="528" t="s">
        <v>6283</v>
      </c>
      <c r="H651" s="435" t="s">
        <v>3937</v>
      </c>
      <c r="I651" s="42"/>
      <c r="J651" s="92" t="s">
        <v>1438</v>
      </c>
      <c r="K651" s="93" t="s">
        <v>2742</v>
      </c>
      <c r="L651" s="93" t="s">
        <v>2746</v>
      </c>
      <c r="M651" s="70"/>
      <c r="N651" s="726">
        <f t="shared" si="10"/>
        <v>647</v>
      </c>
      <c r="O651" s="129"/>
      <c r="P651" s="129"/>
      <c r="Q651" s="129"/>
      <c r="R651" s="129"/>
      <c r="S651" s="129"/>
      <c r="T651" s="129"/>
      <c r="U651" s="129"/>
    </row>
    <row r="652" spans="1:21" ht="60">
      <c r="A652" s="4">
        <v>862</v>
      </c>
      <c r="B652" s="290" t="s">
        <v>4103</v>
      </c>
      <c r="C652" s="5" t="s">
        <v>1451</v>
      </c>
      <c r="D652" s="630">
        <v>16925</v>
      </c>
      <c r="E652" s="9" t="s">
        <v>1452</v>
      </c>
      <c r="F652" s="912">
        <v>20969616.800000001</v>
      </c>
      <c r="G652" s="528" t="s">
        <v>6283</v>
      </c>
      <c r="H652" s="435" t="s">
        <v>3938</v>
      </c>
      <c r="I652" s="42"/>
      <c r="J652" s="386"/>
      <c r="K652" s="383"/>
      <c r="L652" s="383"/>
      <c r="M652" s="70"/>
      <c r="N652" s="726">
        <f t="shared" si="10"/>
        <v>648</v>
      </c>
      <c r="O652" s="129"/>
      <c r="P652" s="129"/>
      <c r="Q652" s="129"/>
      <c r="R652" s="129"/>
      <c r="S652" s="129"/>
      <c r="T652" s="129"/>
      <c r="U652" s="129"/>
    </row>
    <row r="653" spans="1:21" ht="75">
      <c r="A653" s="4">
        <v>863</v>
      </c>
      <c r="B653" s="290" t="s">
        <v>4104</v>
      </c>
      <c r="C653" s="5" t="s">
        <v>1453</v>
      </c>
      <c r="D653" s="630">
        <v>5886</v>
      </c>
      <c r="E653" s="9" t="s">
        <v>1454</v>
      </c>
      <c r="F653" s="912">
        <v>7292594.6500000004</v>
      </c>
      <c r="G653" s="528" t="s">
        <v>6283</v>
      </c>
      <c r="H653" s="435" t="s">
        <v>3939</v>
      </c>
      <c r="I653" s="42"/>
      <c r="J653" s="386"/>
      <c r="K653" s="383"/>
      <c r="L653" s="383"/>
      <c r="M653" s="70"/>
      <c r="N653" s="726">
        <f t="shared" si="10"/>
        <v>649</v>
      </c>
      <c r="O653" s="129"/>
      <c r="P653" s="129"/>
      <c r="Q653" s="129"/>
      <c r="R653" s="129"/>
      <c r="S653" s="129"/>
      <c r="T653" s="129"/>
      <c r="U653" s="129"/>
    </row>
    <row r="654" spans="1:21" ht="60">
      <c r="A654" s="4">
        <v>864</v>
      </c>
      <c r="B654" s="290" t="s">
        <v>4105</v>
      </c>
      <c r="C654" s="5" t="s">
        <v>1455</v>
      </c>
      <c r="D654" s="630">
        <v>5389</v>
      </c>
      <c r="E654" s="9" t="s">
        <v>1456</v>
      </c>
      <c r="F654" s="912">
        <v>6676825.0999999996</v>
      </c>
      <c r="G654" s="528" t="s">
        <v>6283</v>
      </c>
      <c r="H654" s="435" t="s">
        <v>3940</v>
      </c>
      <c r="I654" s="42"/>
      <c r="J654" s="386"/>
      <c r="K654" s="383"/>
      <c r="L654" s="383"/>
      <c r="M654" s="70"/>
      <c r="N654" s="726">
        <f t="shared" si="10"/>
        <v>650</v>
      </c>
      <c r="O654" s="129"/>
      <c r="P654" s="129"/>
      <c r="Q654" s="129"/>
      <c r="R654" s="129"/>
      <c r="S654" s="129"/>
      <c r="T654" s="129"/>
      <c r="U654" s="129"/>
    </row>
    <row r="655" spans="1:21" ht="90">
      <c r="A655" s="4">
        <v>865</v>
      </c>
      <c r="B655" s="290" t="s">
        <v>4106</v>
      </c>
      <c r="C655" s="5" t="s">
        <v>1457</v>
      </c>
      <c r="D655" s="630">
        <v>2628</v>
      </c>
      <c r="E655" s="9" t="s">
        <v>1458</v>
      </c>
      <c r="F655" s="912">
        <v>3256020.86</v>
      </c>
      <c r="G655" s="528" t="s">
        <v>6283</v>
      </c>
      <c r="H655" s="435" t="s">
        <v>3941</v>
      </c>
      <c r="I655" s="42"/>
      <c r="J655" s="386"/>
      <c r="K655" s="383"/>
      <c r="L655" s="383"/>
      <c r="M655" s="70"/>
      <c r="N655" s="726">
        <f t="shared" si="10"/>
        <v>651</v>
      </c>
      <c r="O655" s="129"/>
      <c r="P655" s="129"/>
      <c r="Q655" s="129"/>
      <c r="R655" s="129"/>
      <c r="S655" s="129"/>
      <c r="T655" s="129"/>
      <c r="U655" s="129"/>
    </row>
    <row r="656" spans="1:21" ht="90">
      <c r="A656" s="4">
        <v>866</v>
      </c>
      <c r="B656" s="290" t="s">
        <v>4107</v>
      </c>
      <c r="C656" s="5" t="s">
        <v>1459</v>
      </c>
      <c r="D656" s="630">
        <v>1972</v>
      </c>
      <c r="E656" s="9" t="s">
        <v>1460</v>
      </c>
      <c r="F656" s="912">
        <v>2443254.62</v>
      </c>
      <c r="G656" s="528" t="s">
        <v>6283</v>
      </c>
      <c r="H656" s="435" t="s">
        <v>3942</v>
      </c>
      <c r="I656" s="42"/>
      <c r="J656" s="386"/>
      <c r="K656" s="383"/>
      <c r="L656" s="383"/>
      <c r="M656" s="70"/>
      <c r="N656" s="726">
        <f t="shared" si="10"/>
        <v>652</v>
      </c>
      <c r="O656" s="129"/>
      <c r="P656" s="129"/>
      <c r="Q656" s="129"/>
      <c r="R656" s="129"/>
      <c r="S656" s="129"/>
      <c r="T656" s="129"/>
      <c r="U656" s="129"/>
    </row>
    <row r="657" spans="1:21" ht="105" customHeight="1">
      <c r="A657" s="4">
        <v>867</v>
      </c>
      <c r="B657" s="290" t="s">
        <v>4108</v>
      </c>
      <c r="C657" s="5" t="s">
        <v>1461</v>
      </c>
      <c r="D657" s="630">
        <v>22207</v>
      </c>
      <c r="E657" s="9" t="s">
        <v>1462</v>
      </c>
      <c r="F657" s="912">
        <v>27513871.800000001</v>
      </c>
      <c r="G657" s="528" t="s">
        <v>6283</v>
      </c>
      <c r="H657" s="435" t="s">
        <v>3943</v>
      </c>
      <c r="I657" s="42"/>
      <c r="J657" s="386"/>
      <c r="K657" s="383"/>
      <c r="L657" s="383"/>
      <c r="M657" s="70"/>
      <c r="N657" s="726">
        <f t="shared" si="10"/>
        <v>653</v>
      </c>
      <c r="O657" s="129"/>
      <c r="P657" s="129"/>
      <c r="Q657" s="129"/>
      <c r="R657" s="129"/>
      <c r="S657" s="129"/>
      <c r="T657" s="129"/>
      <c r="U657" s="129"/>
    </row>
    <row r="658" spans="1:21" ht="90">
      <c r="A658" s="4">
        <v>868</v>
      </c>
      <c r="B658" s="290" t="s">
        <v>4109</v>
      </c>
      <c r="C658" s="5" t="s">
        <v>1463</v>
      </c>
      <c r="D658" s="630">
        <v>3190</v>
      </c>
      <c r="E658" s="9" t="s">
        <v>1464</v>
      </c>
      <c r="F658" s="912">
        <v>3952323.64</v>
      </c>
      <c r="G658" s="528" t="s">
        <v>6283</v>
      </c>
      <c r="H658" s="435" t="s">
        <v>3944</v>
      </c>
      <c r="I658" s="42"/>
      <c r="J658" s="386"/>
      <c r="K658" s="383"/>
      <c r="L658" s="383"/>
      <c r="M658" s="70"/>
      <c r="N658" s="726">
        <f t="shared" si="10"/>
        <v>654</v>
      </c>
      <c r="O658" s="129"/>
      <c r="P658" s="129"/>
      <c r="Q658" s="129"/>
      <c r="R658" s="129"/>
      <c r="S658" s="129"/>
      <c r="T658" s="129"/>
      <c r="U658" s="129"/>
    </row>
    <row r="659" spans="1:21" ht="90">
      <c r="A659" s="4">
        <v>869</v>
      </c>
      <c r="B659" s="290" t="s">
        <v>4110</v>
      </c>
      <c r="C659" s="5" t="s">
        <v>1465</v>
      </c>
      <c r="D659" s="630">
        <v>12937</v>
      </c>
      <c r="E659" s="9" t="s">
        <v>1466</v>
      </c>
      <c r="F659" s="912">
        <v>16028592.76</v>
      </c>
      <c r="G659" s="528" t="s">
        <v>6283</v>
      </c>
      <c r="H659" s="435" t="s">
        <v>3945</v>
      </c>
      <c r="I659" s="42"/>
      <c r="J659" s="386"/>
      <c r="K659" s="383"/>
      <c r="L659" s="383"/>
      <c r="M659" s="70"/>
      <c r="N659" s="726">
        <f t="shared" si="10"/>
        <v>655</v>
      </c>
      <c r="O659" s="129"/>
      <c r="P659" s="129"/>
      <c r="Q659" s="129"/>
      <c r="R659" s="129"/>
      <c r="S659" s="129"/>
      <c r="T659" s="129"/>
      <c r="U659" s="129"/>
    </row>
    <row r="660" spans="1:21" ht="45">
      <c r="A660" s="4">
        <v>870</v>
      </c>
      <c r="B660" s="290" t="s">
        <v>4111</v>
      </c>
      <c r="C660" s="5" t="s">
        <v>1467</v>
      </c>
      <c r="D660" s="627">
        <v>2341</v>
      </c>
      <c r="E660" s="182" t="s">
        <v>2771</v>
      </c>
      <c r="F660" s="912">
        <v>1560487.19</v>
      </c>
      <c r="G660" s="528" t="s">
        <v>6283</v>
      </c>
      <c r="H660" s="435" t="s">
        <v>3946</v>
      </c>
      <c r="I660" s="42"/>
      <c r="J660" s="388"/>
      <c r="K660" s="383"/>
      <c r="L660" s="383"/>
      <c r="M660" s="70"/>
      <c r="N660" s="726">
        <f t="shared" si="10"/>
        <v>656</v>
      </c>
      <c r="O660" s="129"/>
      <c r="P660" s="129"/>
      <c r="Q660" s="129"/>
      <c r="R660" s="129"/>
      <c r="S660" s="129"/>
      <c r="T660" s="129"/>
      <c r="U660" s="129"/>
    </row>
    <row r="661" spans="1:21" ht="120">
      <c r="A661" s="4">
        <v>871</v>
      </c>
      <c r="B661" s="290" t="s">
        <v>4112</v>
      </c>
      <c r="C661" s="5" t="s">
        <v>1468</v>
      </c>
      <c r="D661" s="630">
        <v>10880</v>
      </c>
      <c r="E661" s="9" t="s">
        <v>1469</v>
      </c>
      <c r="F661" s="912">
        <v>13480025.449999999</v>
      </c>
      <c r="G661" s="528" t="s">
        <v>6283</v>
      </c>
      <c r="H661" s="435" t="s">
        <v>3947</v>
      </c>
      <c r="I661" s="42"/>
      <c r="J661" s="388"/>
      <c r="K661" s="383"/>
      <c r="L661" s="383"/>
      <c r="M661" s="70"/>
      <c r="N661" s="726">
        <f t="shared" si="10"/>
        <v>657</v>
      </c>
      <c r="O661" s="129"/>
      <c r="P661" s="129"/>
      <c r="Q661" s="129"/>
      <c r="R661" s="129"/>
      <c r="S661" s="129"/>
      <c r="T661" s="129"/>
      <c r="U661" s="129"/>
    </row>
    <row r="662" spans="1:21" ht="90">
      <c r="A662" s="4">
        <v>872</v>
      </c>
      <c r="B662" s="290" t="s">
        <v>4113</v>
      </c>
      <c r="C662" s="5" t="s">
        <v>1470</v>
      </c>
      <c r="D662" s="630">
        <v>14444</v>
      </c>
      <c r="E662" s="9" t="s">
        <v>1471</v>
      </c>
      <c r="F662" s="912">
        <v>17895724.960000001</v>
      </c>
      <c r="G662" s="528" t="s">
        <v>6283</v>
      </c>
      <c r="H662" s="435" t="s">
        <v>3948</v>
      </c>
      <c r="I662" s="42"/>
      <c r="J662" s="388"/>
      <c r="K662" s="383"/>
      <c r="L662" s="383"/>
      <c r="M662" s="70"/>
      <c r="N662" s="726">
        <f t="shared" si="10"/>
        <v>658</v>
      </c>
      <c r="O662" s="129"/>
      <c r="P662" s="129"/>
      <c r="Q662" s="129"/>
      <c r="R662" s="129"/>
      <c r="S662" s="129"/>
      <c r="T662" s="129"/>
      <c r="U662" s="129"/>
    </row>
    <row r="663" spans="1:21" ht="90">
      <c r="A663" s="4">
        <v>873</v>
      </c>
      <c r="B663" s="290" t="s">
        <v>4114</v>
      </c>
      <c r="C663" s="5" t="s">
        <v>1472</v>
      </c>
      <c r="D663" s="630">
        <v>4697</v>
      </c>
      <c r="E663" s="9" t="s">
        <v>1473</v>
      </c>
      <c r="F663" s="912">
        <v>5819455.8399999999</v>
      </c>
      <c r="G663" s="528" t="s">
        <v>6283</v>
      </c>
      <c r="H663" s="435" t="s">
        <v>3949</v>
      </c>
      <c r="I663" s="42"/>
      <c r="J663" s="388"/>
      <c r="K663" s="383"/>
      <c r="L663" s="383"/>
      <c r="M663" s="70"/>
      <c r="N663" s="726">
        <f t="shared" si="10"/>
        <v>659</v>
      </c>
      <c r="O663" s="129"/>
      <c r="P663" s="129"/>
      <c r="Q663" s="129"/>
      <c r="R663" s="129"/>
      <c r="S663" s="129"/>
      <c r="T663" s="129"/>
      <c r="U663" s="129"/>
    </row>
    <row r="664" spans="1:21" ht="60">
      <c r="A664" s="4">
        <v>874</v>
      </c>
      <c r="B664" s="290" t="s">
        <v>4115</v>
      </c>
      <c r="C664" s="5" t="s">
        <v>1474</v>
      </c>
      <c r="D664" s="630">
        <v>507</v>
      </c>
      <c r="E664" s="9" t="s">
        <v>1475</v>
      </c>
      <c r="F664" s="912">
        <v>485699.79</v>
      </c>
      <c r="G664" s="528" t="s">
        <v>6283</v>
      </c>
      <c r="H664" s="435" t="s">
        <v>3950</v>
      </c>
      <c r="I664" s="42"/>
      <c r="J664" s="96" t="s">
        <v>962</v>
      </c>
      <c r="K664" s="89" t="s">
        <v>1960</v>
      </c>
      <c r="L664" s="123" t="s">
        <v>2738</v>
      </c>
      <c r="M664" s="70"/>
      <c r="N664" s="726">
        <f t="shared" si="10"/>
        <v>660</v>
      </c>
      <c r="O664" s="129"/>
      <c r="P664" s="129"/>
      <c r="Q664" s="129"/>
      <c r="R664" s="129"/>
      <c r="S664" s="129"/>
      <c r="T664" s="129"/>
      <c r="U664" s="129"/>
    </row>
    <row r="665" spans="1:21" ht="105">
      <c r="A665" s="4">
        <v>875</v>
      </c>
      <c r="B665" s="290" t="s">
        <v>4116</v>
      </c>
      <c r="C665" s="5" t="s">
        <v>1476</v>
      </c>
      <c r="D665" s="630">
        <v>1721</v>
      </c>
      <c r="E665" s="9" t="s">
        <v>1477</v>
      </c>
      <c r="F665" s="912">
        <v>2132272.41</v>
      </c>
      <c r="G665" s="528" t="s">
        <v>6283</v>
      </c>
      <c r="H665" s="435" t="s">
        <v>3951</v>
      </c>
      <c r="I665" s="42"/>
      <c r="J665" s="388"/>
      <c r="K665" s="383"/>
      <c r="L665" s="383"/>
      <c r="M665" s="70"/>
      <c r="N665" s="726">
        <f t="shared" si="10"/>
        <v>661</v>
      </c>
      <c r="O665" s="129"/>
      <c r="P665" s="129"/>
      <c r="Q665" s="129"/>
      <c r="R665" s="129"/>
      <c r="S665" s="129"/>
      <c r="T665" s="129"/>
      <c r="U665" s="129"/>
    </row>
    <row r="666" spans="1:21" ht="120">
      <c r="A666" s="4">
        <v>876</v>
      </c>
      <c r="B666" s="290" t="s">
        <v>4117</v>
      </c>
      <c r="C666" s="5" t="s">
        <v>1478</v>
      </c>
      <c r="D666" s="630">
        <v>5974</v>
      </c>
      <c r="E666" s="9" t="s">
        <v>1479</v>
      </c>
      <c r="F666" s="912">
        <v>7401624.2699999996</v>
      </c>
      <c r="G666" s="528" t="s">
        <v>6283</v>
      </c>
      <c r="H666" s="435" t="s">
        <v>3952</v>
      </c>
      <c r="I666" s="42"/>
      <c r="J666" s="311"/>
      <c r="K666" s="467"/>
      <c r="L666" s="467"/>
      <c r="M666" s="70"/>
      <c r="N666" s="726">
        <f t="shared" si="10"/>
        <v>662</v>
      </c>
      <c r="O666" s="129"/>
      <c r="P666" s="129"/>
      <c r="Q666" s="129"/>
      <c r="R666" s="129"/>
      <c r="S666" s="129"/>
      <c r="T666" s="129"/>
      <c r="U666" s="129"/>
    </row>
    <row r="667" spans="1:21" ht="120">
      <c r="A667" s="4">
        <v>877</v>
      </c>
      <c r="B667" s="290" t="s">
        <v>4118</v>
      </c>
      <c r="C667" s="5" t="s">
        <v>1480</v>
      </c>
      <c r="D667" s="630">
        <v>4098</v>
      </c>
      <c r="E667" s="9" t="s">
        <v>1481</v>
      </c>
      <c r="F667" s="912">
        <v>5077311.0599999996</v>
      </c>
      <c r="G667" s="528" t="s">
        <v>6283</v>
      </c>
      <c r="H667" s="435" t="s">
        <v>3953</v>
      </c>
      <c r="I667" s="42"/>
      <c r="J667" s="311"/>
      <c r="K667" s="467"/>
      <c r="L667" s="467"/>
      <c r="M667" s="70"/>
      <c r="N667" s="726">
        <f t="shared" si="10"/>
        <v>663</v>
      </c>
      <c r="O667" s="129"/>
      <c r="P667" s="129"/>
      <c r="Q667" s="129"/>
      <c r="R667" s="129"/>
      <c r="S667" s="129"/>
      <c r="T667" s="129"/>
      <c r="U667" s="129"/>
    </row>
    <row r="668" spans="1:21" ht="165">
      <c r="A668" s="4">
        <v>879</v>
      </c>
      <c r="B668" s="290" t="s">
        <v>4119</v>
      </c>
      <c r="C668" s="5" t="s">
        <v>1482</v>
      </c>
      <c r="D668" s="627">
        <v>3780</v>
      </c>
      <c r="E668" s="6" t="s">
        <v>1483</v>
      </c>
      <c r="F668" s="912">
        <v>1014476.4</v>
      </c>
      <c r="G668" s="528" t="s">
        <v>6283</v>
      </c>
      <c r="H668" s="435" t="s">
        <v>3954</v>
      </c>
      <c r="I668" s="42"/>
      <c r="J668" s="126" t="s">
        <v>2022</v>
      </c>
      <c r="K668" s="89" t="s">
        <v>10327</v>
      </c>
      <c r="L668" s="123" t="s">
        <v>2021</v>
      </c>
      <c r="M668" s="610" t="s">
        <v>10328</v>
      </c>
      <c r="N668" s="726">
        <f t="shared" si="10"/>
        <v>664</v>
      </c>
      <c r="O668" s="129"/>
      <c r="P668" s="129"/>
      <c r="Q668" s="129"/>
      <c r="R668" s="129"/>
      <c r="S668" s="129"/>
      <c r="T668" s="129"/>
      <c r="U668" s="129"/>
    </row>
    <row r="669" spans="1:21" ht="60">
      <c r="A669" s="4">
        <v>880</v>
      </c>
      <c r="B669" s="290" t="s">
        <v>4120</v>
      </c>
      <c r="C669" s="5" t="s">
        <v>1484</v>
      </c>
      <c r="D669" s="627">
        <v>7033</v>
      </c>
      <c r="E669" s="9" t="s">
        <v>1485</v>
      </c>
      <c r="F669" s="912">
        <v>1373052.59</v>
      </c>
      <c r="G669" s="528" t="s">
        <v>6283</v>
      </c>
      <c r="H669" s="435" t="s">
        <v>3955</v>
      </c>
      <c r="I669" s="42"/>
      <c r="J669" s="311"/>
      <c r="K669" s="467"/>
      <c r="L669" s="441"/>
      <c r="M669" s="70"/>
      <c r="N669" s="726">
        <f t="shared" si="10"/>
        <v>665</v>
      </c>
      <c r="O669" s="129"/>
      <c r="P669" s="129"/>
      <c r="Q669" s="129"/>
      <c r="R669" s="129"/>
      <c r="S669" s="129"/>
      <c r="T669" s="129"/>
      <c r="U669" s="129"/>
    </row>
    <row r="670" spans="1:21" ht="45">
      <c r="A670" s="4">
        <v>881</v>
      </c>
      <c r="B670" s="290" t="s">
        <v>4121</v>
      </c>
      <c r="C670" s="5" t="s">
        <v>1486</v>
      </c>
      <c r="D670" s="630">
        <v>1190</v>
      </c>
      <c r="E670" s="9" t="s">
        <v>1487</v>
      </c>
      <c r="F670" s="912">
        <v>4296221.3</v>
      </c>
      <c r="G670" s="528" t="s">
        <v>6283</v>
      </c>
      <c r="H670" s="435" t="s">
        <v>3956</v>
      </c>
      <c r="I670" s="42"/>
      <c r="J670" s="311"/>
      <c r="K670" s="467"/>
      <c r="L670" s="441"/>
      <c r="M670" s="70"/>
      <c r="N670" s="726">
        <f t="shared" si="10"/>
        <v>666</v>
      </c>
      <c r="O670" s="129"/>
      <c r="P670" s="129"/>
      <c r="Q670" s="129"/>
      <c r="R670" s="129"/>
      <c r="S670" s="129"/>
      <c r="T670" s="129"/>
      <c r="U670" s="129"/>
    </row>
    <row r="671" spans="1:21" ht="90">
      <c r="A671" s="4">
        <v>883</v>
      </c>
      <c r="B671" s="290" t="s">
        <v>4122</v>
      </c>
      <c r="C671" s="5" t="s">
        <v>1488</v>
      </c>
      <c r="D671" s="630">
        <v>23824</v>
      </c>
      <c r="E671" s="9" t="s">
        <v>1489</v>
      </c>
      <c r="F671" s="912">
        <v>29517291.02</v>
      </c>
      <c r="G671" s="528" t="s">
        <v>6283</v>
      </c>
      <c r="H671" s="435" t="s">
        <v>3957</v>
      </c>
      <c r="I671" s="42"/>
      <c r="J671" s="311"/>
      <c r="K671" s="467"/>
      <c r="L671" s="441"/>
      <c r="M671" s="70"/>
      <c r="N671" s="726">
        <f t="shared" si="10"/>
        <v>667</v>
      </c>
      <c r="O671" s="129"/>
      <c r="P671" s="129"/>
      <c r="Q671" s="129"/>
      <c r="R671" s="129"/>
      <c r="S671" s="129"/>
      <c r="T671" s="129"/>
      <c r="U671" s="129"/>
    </row>
    <row r="672" spans="1:21" ht="45">
      <c r="A672" s="4">
        <v>884</v>
      </c>
      <c r="B672" s="290" t="s">
        <v>4123</v>
      </c>
      <c r="C672" s="5" t="s">
        <v>1490</v>
      </c>
      <c r="D672" s="626">
        <f>48950-800</f>
        <v>48150</v>
      </c>
      <c r="E672" s="557" t="s">
        <v>2189</v>
      </c>
      <c r="F672" s="912">
        <v>6036565.5</v>
      </c>
      <c r="G672" s="528" t="s">
        <v>6283</v>
      </c>
      <c r="H672" s="435" t="s">
        <v>3958</v>
      </c>
      <c r="I672" s="42"/>
      <c r="J672" s="311"/>
      <c r="K672" s="467"/>
      <c r="L672" s="441"/>
      <c r="M672" s="70"/>
      <c r="N672" s="726">
        <f t="shared" si="10"/>
        <v>668</v>
      </c>
      <c r="O672" s="129"/>
      <c r="P672" s="129"/>
      <c r="Q672" s="129"/>
      <c r="R672" s="129"/>
      <c r="S672" s="129"/>
      <c r="T672" s="129"/>
      <c r="U672" s="129"/>
    </row>
    <row r="673" spans="1:22" ht="45">
      <c r="A673" s="898">
        <v>885</v>
      </c>
      <c r="B673" s="900" t="s">
        <v>4124</v>
      </c>
      <c r="C673" s="5" t="s">
        <v>1491</v>
      </c>
      <c r="D673" s="908">
        <v>404</v>
      </c>
      <c r="E673" s="615" t="s">
        <v>2749</v>
      </c>
      <c r="F673" s="912">
        <v>1176835.8400000001</v>
      </c>
      <c r="G673" s="529" t="s">
        <v>6283</v>
      </c>
      <c r="H673" s="849" t="s">
        <v>3959</v>
      </c>
      <c r="I673" s="440"/>
      <c r="J673" s="239"/>
      <c r="K673" s="462"/>
      <c r="L673" s="487"/>
      <c r="M673" s="909"/>
      <c r="N673" s="726">
        <f t="shared" si="10"/>
        <v>669</v>
      </c>
      <c r="O673" s="129"/>
      <c r="P673" s="129"/>
      <c r="Q673" s="129"/>
      <c r="R673" s="129"/>
      <c r="S673" s="129"/>
      <c r="T673" s="129"/>
      <c r="U673" s="129"/>
      <c r="V673" s="447"/>
    </row>
    <row r="674" spans="1:22" ht="45">
      <c r="A674" s="4">
        <v>888</v>
      </c>
      <c r="B674" s="290" t="s">
        <v>4125</v>
      </c>
      <c r="C674" s="5" t="s">
        <v>1492</v>
      </c>
      <c r="D674" s="630">
        <v>546</v>
      </c>
      <c r="E674" s="2" t="s">
        <v>1493</v>
      </c>
      <c r="F674" s="912">
        <v>864591</v>
      </c>
      <c r="G674" s="528" t="s">
        <v>6283</v>
      </c>
      <c r="H674" s="435" t="s">
        <v>3960</v>
      </c>
      <c r="I674" s="42"/>
      <c r="J674" s="311"/>
      <c r="K674" s="311"/>
      <c r="L674" s="311"/>
      <c r="M674" s="70"/>
      <c r="N674" s="726">
        <f>N673+1</f>
        <v>670</v>
      </c>
      <c r="O674" s="129"/>
      <c r="P674" s="129"/>
      <c r="Q674" s="129"/>
      <c r="R674" s="129"/>
      <c r="S674" s="129"/>
      <c r="T674" s="129"/>
      <c r="U674" s="129"/>
    </row>
    <row r="675" spans="1:22" ht="45">
      <c r="A675" s="4">
        <v>890</v>
      </c>
      <c r="B675" s="290" t="s">
        <v>4126</v>
      </c>
      <c r="C675" s="5" t="s">
        <v>1494</v>
      </c>
      <c r="D675" s="630">
        <v>2137</v>
      </c>
      <c r="E675" s="350" t="s">
        <v>5263</v>
      </c>
      <c r="F675" s="912">
        <v>7953401.1200000001</v>
      </c>
      <c r="G675" s="528" t="s">
        <v>6283</v>
      </c>
      <c r="H675" s="435" t="s">
        <v>3961</v>
      </c>
      <c r="I675" s="42"/>
      <c r="J675" s="311"/>
      <c r="K675" s="467"/>
      <c r="L675" s="441"/>
      <c r="M675" s="70"/>
      <c r="N675" s="726">
        <f t="shared" si="10"/>
        <v>671</v>
      </c>
      <c r="O675" s="129"/>
      <c r="P675" s="129"/>
      <c r="Q675" s="129"/>
      <c r="R675" s="129"/>
      <c r="S675" s="129"/>
      <c r="T675" s="129"/>
      <c r="U675" s="129"/>
    </row>
    <row r="676" spans="1:22" ht="45">
      <c r="A676" s="4">
        <v>891</v>
      </c>
      <c r="B676" s="290" t="s">
        <v>4127</v>
      </c>
      <c r="C676" s="5" t="s">
        <v>1495</v>
      </c>
      <c r="D676" s="642">
        <v>1141</v>
      </c>
      <c r="E676" s="67" t="s">
        <v>5264</v>
      </c>
      <c r="F676" s="912">
        <v>4327870.05</v>
      </c>
      <c r="G676" s="528" t="s">
        <v>6283</v>
      </c>
      <c r="H676" s="435" t="s">
        <v>3962</v>
      </c>
      <c r="I676" s="42"/>
      <c r="J676" s="311"/>
      <c r="K676" s="467"/>
      <c r="L676" s="441"/>
      <c r="M676" s="70"/>
      <c r="N676" s="726">
        <f t="shared" si="10"/>
        <v>672</v>
      </c>
      <c r="O676" s="129"/>
      <c r="P676" s="129"/>
      <c r="Q676" s="129"/>
      <c r="R676" s="129"/>
      <c r="S676" s="129"/>
      <c r="T676" s="129"/>
      <c r="U676" s="129"/>
    </row>
    <row r="677" spans="1:22" ht="60">
      <c r="A677" s="62">
        <v>892</v>
      </c>
      <c r="B677" s="290" t="s">
        <v>4128</v>
      </c>
      <c r="C677" s="5" t="s">
        <v>1496</v>
      </c>
      <c r="D677" s="630">
        <v>37483</v>
      </c>
      <c r="E677" s="9" t="s">
        <v>1497</v>
      </c>
      <c r="F677" s="912">
        <v>46440422.240000002</v>
      </c>
      <c r="G677" s="528" t="s">
        <v>6283</v>
      </c>
      <c r="H677" s="435" t="s">
        <v>3963</v>
      </c>
      <c r="I677" s="42"/>
      <c r="J677" s="311"/>
      <c r="K677" s="311"/>
      <c r="L677" s="311"/>
      <c r="M677" s="70"/>
      <c r="N677" s="726">
        <f t="shared" si="10"/>
        <v>673</v>
      </c>
      <c r="O677" s="129"/>
      <c r="P677" s="129"/>
      <c r="Q677" s="129"/>
      <c r="R677" s="129"/>
      <c r="S677" s="129"/>
      <c r="T677" s="129"/>
      <c r="U677" s="129"/>
    </row>
    <row r="678" spans="1:22" ht="60">
      <c r="A678" s="4">
        <v>893</v>
      </c>
      <c r="B678" s="290" t="s">
        <v>4129</v>
      </c>
      <c r="C678" s="5" t="s">
        <v>1498</v>
      </c>
      <c r="D678" s="630">
        <v>21145</v>
      </c>
      <c r="E678" s="9" t="s">
        <v>1499</v>
      </c>
      <c r="F678" s="912">
        <v>26198082.550000001</v>
      </c>
      <c r="G678" s="528" t="s">
        <v>6283</v>
      </c>
      <c r="H678" s="435" t="s">
        <v>3964</v>
      </c>
      <c r="I678" s="42"/>
      <c r="J678" s="311"/>
      <c r="K678" s="467"/>
      <c r="L678" s="441"/>
      <c r="M678" s="70"/>
      <c r="N678" s="726">
        <f t="shared" si="10"/>
        <v>674</v>
      </c>
      <c r="O678" s="129"/>
      <c r="P678" s="129"/>
      <c r="Q678" s="129"/>
      <c r="R678" s="129"/>
      <c r="S678" s="129"/>
      <c r="T678" s="129"/>
      <c r="U678" s="129"/>
    </row>
    <row r="679" spans="1:22" ht="75">
      <c r="A679" s="4">
        <v>894</v>
      </c>
      <c r="B679" s="290" t="s">
        <v>4130</v>
      </c>
      <c r="C679" s="5" t="s">
        <v>1500</v>
      </c>
      <c r="D679" s="630">
        <v>23199</v>
      </c>
      <c r="E679" s="9" t="s">
        <v>1501</v>
      </c>
      <c r="F679" s="912">
        <v>28742932.940000001</v>
      </c>
      <c r="G679" s="528" t="s">
        <v>6283</v>
      </c>
      <c r="H679" s="435" t="s">
        <v>3965</v>
      </c>
      <c r="I679" s="42"/>
      <c r="J679" s="311"/>
      <c r="K679" s="467"/>
      <c r="L679" s="441"/>
      <c r="M679" s="70"/>
      <c r="N679" s="726">
        <f t="shared" si="10"/>
        <v>675</v>
      </c>
      <c r="O679" s="129"/>
      <c r="P679" s="129"/>
      <c r="Q679" s="129"/>
      <c r="R679" s="129"/>
      <c r="S679" s="129"/>
      <c r="T679" s="129"/>
      <c r="U679" s="129"/>
    </row>
    <row r="680" spans="1:22" ht="60">
      <c r="A680" s="4">
        <v>895</v>
      </c>
      <c r="B680" s="290" t="s">
        <v>4131</v>
      </c>
      <c r="C680" s="5" t="s">
        <v>1502</v>
      </c>
      <c r="D680" s="630">
        <v>23989</v>
      </c>
      <c r="E680" s="9" t="s">
        <v>1503</v>
      </c>
      <c r="F680" s="912">
        <v>29721721.550000001</v>
      </c>
      <c r="G680" s="528" t="s">
        <v>6283</v>
      </c>
      <c r="H680" s="435" t="s">
        <v>3966</v>
      </c>
      <c r="I680" s="42"/>
      <c r="J680" s="311"/>
      <c r="K680" s="467"/>
      <c r="L680" s="441"/>
      <c r="M680" s="70"/>
      <c r="N680" s="726">
        <f t="shared" si="10"/>
        <v>676</v>
      </c>
      <c r="O680" s="129"/>
      <c r="P680" s="129"/>
      <c r="Q680" s="129"/>
      <c r="R680" s="129"/>
      <c r="S680" s="129"/>
      <c r="T680" s="129"/>
      <c r="U680" s="129"/>
    </row>
    <row r="681" spans="1:22" ht="45">
      <c r="A681" s="4">
        <v>896</v>
      </c>
      <c r="B681" s="290" t="s">
        <v>4132</v>
      </c>
      <c r="C681" s="5" t="s">
        <v>1504</v>
      </c>
      <c r="D681" s="630">
        <v>759</v>
      </c>
      <c r="E681" s="9" t="s">
        <v>1505</v>
      </c>
      <c r="F681" s="912">
        <v>599702.68000000005</v>
      </c>
      <c r="G681" s="528" t="s">
        <v>6283</v>
      </c>
      <c r="H681" s="435" t="s">
        <v>3967</v>
      </c>
      <c r="I681" s="42"/>
      <c r="J681" s="96" t="s">
        <v>1506</v>
      </c>
      <c r="K681" s="89" t="s">
        <v>1961</v>
      </c>
      <c r="L681" s="89" t="s">
        <v>2739</v>
      </c>
      <c r="M681" s="70"/>
      <c r="N681" s="726">
        <f t="shared" si="10"/>
        <v>677</v>
      </c>
      <c r="O681" s="129"/>
      <c r="P681" s="129"/>
      <c r="Q681" s="129"/>
      <c r="R681" s="129"/>
      <c r="S681" s="129"/>
      <c r="T681" s="129"/>
      <c r="U681" s="129"/>
    </row>
    <row r="682" spans="1:22" ht="75">
      <c r="A682" s="4">
        <v>897</v>
      </c>
      <c r="B682" s="290" t="s">
        <v>4133</v>
      </c>
      <c r="C682" s="5" t="s">
        <v>1507</v>
      </c>
      <c r="D682" s="630">
        <v>44549</v>
      </c>
      <c r="E682" s="9" t="s">
        <v>1508</v>
      </c>
      <c r="F682" s="912">
        <v>55195004.93</v>
      </c>
      <c r="G682" s="528" t="s">
        <v>6283</v>
      </c>
      <c r="H682" s="435" t="s">
        <v>3968</v>
      </c>
      <c r="I682" s="42"/>
      <c r="J682" s="311"/>
      <c r="K682" s="467"/>
      <c r="L682" s="441"/>
      <c r="M682" s="70"/>
      <c r="N682" s="726">
        <f t="shared" si="10"/>
        <v>678</v>
      </c>
      <c r="O682" s="129"/>
      <c r="P682" s="129"/>
      <c r="Q682" s="129"/>
      <c r="R682" s="129"/>
      <c r="S682" s="129"/>
      <c r="T682" s="129"/>
      <c r="U682" s="129"/>
    </row>
    <row r="683" spans="1:22" ht="60">
      <c r="A683" s="4">
        <v>898</v>
      </c>
      <c r="B683" s="290" t="s">
        <v>4134</v>
      </c>
      <c r="C683" s="5" t="s">
        <v>1509</v>
      </c>
      <c r="D683" s="630">
        <v>8382</v>
      </c>
      <c r="E683" s="9" t="s">
        <v>1510</v>
      </c>
      <c r="F683" s="912">
        <v>10385071.07</v>
      </c>
      <c r="G683" s="528" t="s">
        <v>6283</v>
      </c>
      <c r="H683" s="435" t="s">
        <v>3969</v>
      </c>
      <c r="I683" s="42"/>
      <c r="J683" s="311"/>
      <c r="K683" s="467"/>
      <c r="L683" s="441"/>
      <c r="M683" s="70"/>
      <c r="N683" s="726">
        <f t="shared" si="10"/>
        <v>679</v>
      </c>
      <c r="O683" s="129"/>
      <c r="P683" s="129"/>
      <c r="Q683" s="129"/>
      <c r="R683" s="129"/>
      <c r="S683" s="129"/>
      <c r="T683" s="129"/>
      <c r="U683" s="129"/>
    </row>
    <row r="684" spans="1:22" ht="75">
      <c r="A684" s="4">
        <v>899</v>
      </c>
      <c r="B684" s="290" t="s">
        <v>4135</v>
      </c>
      <c r="C684" s="5" t="s">
        <v>1511</v>
      </c>
      <c r="D684" s="630">
        <v>6078</v>
      </c>
      <c r="E684" s="9" t="s">
        <v>1512</v>
      </c>
      <c r="F684" s="912">
        <v>7530477.4500000002</v>
      </c>
      <c r="G684" s="528" t="s">
        <v>6283</v>
      </c>
      <c r="H684" s="435" t="s">
        <v>3970</v>
      </c>
      <c r="I684" s="42"/>
      <c r="J684" s="311"/>
      <c r="K684" s="467"/>
      <c r="L684" s="441"/>
      <c r="M684" s="70"/>
      <c r="N684" s="726">
        <f t="shared" si="10"/>
        <v>680</v>
      </c>
      <c r="O684" s="129"/>
      <c r="P684" s="129"/>
      <c r="Q684" s="129"/>
      <c r="R684" s="129"/>
      <c r="S684" s="129"/>
      <c r="T684" s="129"/>
      <c r="U684" s="129"/>
    </row>
    <row r="685" spans="1:22" ht="60">
      <c r="A685" s="4">
        <v>900</v>
      </c>
      <c r="B685" s="290" t="s">
        <v>4136</v>
      </c>
      <c r="C685" s="5" t="s">
        <v>1513</v>
      </c>
      <c r="D685" s="630">
        <v>3351</v>
      </c>
      <c r="E685" s="9" t="s">
        <v>1514</v>
      </c>
      <c r="F685" s="912">
        <v>4151798.28</v>
      </c>
      <c r="G685" s="528" t="s">
        <v>6283</v>
      </c>
      <c r="H685" s="435" t="s">
        <v>3971</v>
      </c>
      <c r="I685" s="42"/>
      <c r="J685" s="388"/>
      <c r="K685" s="383"/>
      <c r="L685" s="383"/>
      <c r="M685" s="70"/>
      <c r="N685" s="726">
        <f t="shared" si="10"/>
        <v>681</v>
      </c>
      <c r="O685" s="129"/>
      <c r="P685" s="129"/>
      <c r="Q685" s="129"/>
      <c r="R685" s="129"/>
      <c r="S685" s="129"/>
      <c r="T685" s="129"/>
      <c r="U685" s="129"/>
    </row>
    <row r="686" spans="1:22" ht="60">
      <c r="A686" s="4">
        <v>901</v>
      </c>
      <c r="B686" s="290" t="s">
        <v>4137</v>
      </c>
      <c r="C686" s="5" t="s">
        <v>1515</v>
      </c>
      <c r="D686" s="630">
        <v>2769</v>
      </c>
      <c r="E686" s="9" t="s">
        <v>1516</v>
      </c>
      <c r="F686" s="912">
        <v>3430716.03</v>
      </c>
      <c r="G686" s="528" t="s">
        <v>6283</v>
      </c>
      <c r="H686" s="435" t="s">
        <v>3979</v>
      </c>
      <c r="I686" s="42"/>
      <c r="J686" s="388"/>
      <c r="K686" s="383"/>
      <c r="L686" s="383"/>
      <c r="M686" s="70"/>
      <c r="N686" s="726">
        <f t="shared" si="10"/>
        <v>682</v>
      </c>
      <c r="O686" s="129"/>
      <c r="P686" s="129"/>
      <c r="Q686" s="129"/>
      <c r="R686" s="129"/>
      <c r="S686" s="129"/>
      <c r="T686" s="129"/>
      <c r="U686" s="129"/>
    </row>
    <row r="687" spans="1:22" ht="60">
      <c r="A687" s="4">
        <v>902</v>
      </c>
      <c r="B687" s="290" t="s">
        <v>4138</v>
      </c>
      <c r="C687" s="5" t="s">
        <v>1517</v>
      </c>
      <c r="D687" s="630">
        <v>462</v>
      </c>
      <c r="E687" s="9" t="s">
        <v>1518</v>
      </c>
      <c r="F687" s="912">
        <v>572405.49</v>
      </c>
      <c r="G687" s="528" t="s">
        <v>6283</v>
      </c>
      <c r="H687" s="435" t="s">
        <v>3980</v>
      </c>
      <c r="I687" s="42"/>
      <c r="J687" s="388"/>
      <c r="K687" s="383"/>
      <c r="L687" s="389"/>
      <c r="M687" s="70"/>
      <c r="N687" s="726">
        <f t="shared" si="10"/>
        <v>683</v>
      </c>
      <c r="O687" s="129"/>
      <c r="P687" s="129"/>
      <c r="Q687" s="129"/>
      <c r="R687" s="129"/>
      <c r="S687" s="129"/>
      <c r="T687" s="129"/>
      <c r="U687" s="129"/>
    </row>
    <row r="688" spans="1:22" ht="75">
      <c r="A688" s="4">
        <v>903</v>
      </c>
      <c r="B688" s="290" t="s">
        <v>4139</v>
      </c>
      <c r="C688" s="5" t="s">
        <v>1519</v>
      </c>
      <c r="D688" s="630">
        <v>2326</v>
      </c>
      <c r="E688" s="9" t="s">
        <v>1520</v>
      </c>
      <c r="F688" s="912">
        <v>2881851.03</v>
      </c>
      <c r="G688" s="528" t="s">
        <v>6283</v>
      </c>
      <c r="H688" s="435" t="s">
        <v>3981</v>
      </c>
      <c r="I688" s="42"/>
      <c r="J688" s="388"/>
      <c r="K688" s="383"/>
      <c r="L688" s="383"/>
      <c r="M688" s="70"/>
      <c r="N688" s="726">
        <f t="shared" si="10"/>
        <v>684</v>
      </c>
      <c r="O688" s="129"/>
      <c r="P688" s="129"/>
      <c r="Q688" s="129"/>
      <c r="R688" s="129"/>
      <c r="S688" s="129"/>
      <c r="T688" s="129"/>
      <c r="U688" s="129"/>
    </row>
    <row r="689" spans="1:21" ht="60">
      <c r="A689" s="4">
        <v>904</v>
      </c>
      <c r="B689" s="290" t="s">
        <v>4140</v>
      </c>
      <c r="C689" s="5" t="s">
        <v>1521</v>
      </c>
      <c r="D689" s="630">
        <v>2327</v>
      </c>
      <c r="E689" s="9" t="s">
        <v>1522</v>
      </c>
      <c r="F689" s="912">
        <v>2883090</v>
      </c>
      <c r="G689" s="528" t="s">
        <v>6283</v>
      </c>
      <c r="H689" s="435" t="s">
        <v>3982</v>
      </c>
      <c r="I689" s="42"/>
      <c r="J689" s="388"/>
      <c r="K689" s="383"/>
      <c r="L689" s="383"/>
      <c r="M689" s="70"/>
      <c r="N689" s="726">
        <f t="shared" si="10"/>
        <v>685</v>
      </c>
      <c r="O689" s="129"/>
      <c r="P689" s="129"/>
      <c r="Q689" s="129"/>
      <c r="R689" s="129"/>
      <c r="S689" s="129"/>
      <c r="T689" s="129"/>
      <c r="U689" s="129"/>
    </row>
    <row r="690" spans="1:21" ht="90">
      <c r="A690" s="4">
        <v>905</v>
      </c>
      <c r="B690" s="290" t="s">
        <v>4141</v>
      </c>
      <c r="C690" s="5" t="s">
        <v>1523</v>
      </c>
      <c r="D690" s="630">
        <v>2476</v>
      </c>
      <c r="E690" s="9" t="s">
        <v>1524</v>
      </c>
      <c r="F690" s="912">
        <v>3067696.96</v>
      </c>
      <c r="G690" s="528" t="s">
        <v>6283</v>
      </c>
      <c r="H690" s="435" t="s">
        <v>3983</v>
      </c>
      <c r="I690" s="42"/>
      <c r="J690" s="388"/>
      <c r="K690" s="383"/>
      <c r="L690" s="383"/>
      <c r="M690" s="70"/>
      <c r="N690" s="726">
        <f t="shared" si="10"/>
        <v>686</v>
      </c>
      <c r="O690" s="129"/>
      <c r="P690" s="129"/>
      <c r="Q690" s="129"/>
      <c r="R690" s="129"/>
      <c r="S690" s="129"/>
      <c r="T690" s="129"/>
      <c r="U690" s="129"/>
    </row>
    <row r="691" spans="1:21" ht="45">
      <c r="A691" s="4">
        <v>906</v>
      </c>
      <c r="B691" s="290" t="s">
        <v>4142</v>
      </c>
      <c r="C691" s="5" t="s">
        <v>1525</v>
      </c>
      <c r="D691" s="630">
        <v>2836</v>
      </c>
      <c r="E691" s="9" t="s">
        <v>1526</v>
      </c>
      <c r="F691" s="912">
        <v>16186044.6</v>
      </c>
      <c r="G691" s="528" t="s">
        <v>6283</v>
      </c>
      <c r="H691" s="435" t="s">
        <v>3984</v>
      </c>
      <c r="I691" s="42"/>
      <c r="J691" s="311"/>
      <c r="K691" s="467"/>
      <c r="L691" s="441"/>
      <c r="M691" s="70"/>
      <c r="N691" s="726">
        <f t="shared" si="10"/>
        <v>687</v>
      </c>
      <c r="O691" s="129"/>
      <c r="P691" s="129"/>
      <c r="Q691" s="129"/>
      <c r="R691" s="129"/>
      <c r="S691" s="129"/>
      <c r="T691" s="129"/>
      <c r="U691" s="129"/>
    </row>
    <row r="692" spans="1:21" ht="60">
      <c r="A692" s="4">
        <v>907</v>
      </c>
      <c r="B692" s="290" t="s">
        <v>4143</v>
      </c>
      <c r="C692" s="5" t="s">
        <v>1527</v>
      </c>
      <c r="D692" s="630">
        <v>100</v>
      </c>
      <c r="E692" s="9" t="s">
        <v>1528</v>
      </c>
      <c r="F692" s="912">
        <v>92171</v>
      </c>
      <c r="G692" s="528" t="s">
        <v>6283</v>
      </c>
      <c r="H692" s="435" t="s">
        <v>3985</v>
      </c>
      <c r="I692" s="42"/>
      <c r="J692" s="311"/>
      <c r="K692" s="311"/>
      <c r="L692" s="311"/>
      <c r="M692" s="70"/>
      <c r="N692" s="726">
        <f t="shared" si="10"/>
        <v>688</v>
      </c>
      <c r="O692" s="129"/>
      <c r="P692" s="129"/>
      <c r="Q692" s="129"/>
      <c r="R692" s="129"/>
      <c r="S692" s="129"/>
      <c r="T692" s="129"/>
      <c r="U692" s="129"/>
    </row>
    <row r="693" spans="1:21" ht="60">
      <c r="A693" s="4">
        <v>908</v>
      </c>
      <c r="B693" s="290" t="s">
        <v>4143</v>
      </c>
      <c r="C693" s="5" t="s">
        <v>1529</v>
      </c>
      <c r="D693" s="630">
        <v>62</v>
      </c>
      <c r="E693" s="9" t="s">
        <v>1530</v>
      </c>
      <c r="F693" s="912">
        <v>56876.94</v>
      </c>
      <c r="G693" s="528" t="s">
        <v>6283</v>
      </c>
      <c r="H693" s="435" t="s">
        <v>3986</v>
      </c>
      <c r="I693" s="42"/>
      <c r="J693" s="917"/>
      <c r="K693" s="917"/>
      <c r="L693" s="917"/>
      <c r="M693" s="70"/>
      <c r="N693" s="726">
        <f t="shared" si="10"/>
        <v>689</v>
      </c>
      <c r="O693" s="129"/>
      <c r="P693" s="129"/>
      <c r="Q693" s="129"/>
      <c r="R693" s="129"/>
      <c r="S693" s="129"/>
      <c r="T693" s="129"/>
      <c r="U693" s="129"/>
    </row>
    <row r="694" spans="1:21" ht="60">
      <c r="A694" s="4">
        <v>909</v>
      </c>
      <c r="B694" s="290" t="s">
        <v>4144</v>
      </c>
      <c r="C694" s="5" t="s">
        <v>1531</v>
      </c>
      <c r="D694" s="630">
        <v>988</v>
      </c>
      <c r="E694" s="9" t="s">
        <v>1532</v>
      </c>
      <c r="F694" s="912">
        <v>928887.96</v>
      </c>
      <c r="G694" s="528" t="s">
        <v>6283</v>
      </c>
      <c r="H694" s="435" t="s">
        <v>3987</v>
      </c>
      <c r="I694" s="42"/>
      <c r="J694" s="459"/>
      <c r="K694" s="459"/>
      <c r="L694" s="459"/>
      <c r="M694" s="70"/>
      <c r="N694" s="726">
        <f t="shared" si="10"/>
        <v>690</v>
      </c>
      <c r="O694" s="129"/>
      <c r="P694" s="129"/>
      <c r="Q694" s="129"/>
      <c r="R694" s="129"/>
      <c r="S694" s="129"/>
      <c r="T694" s="129"/>
      <c r="U694" s="129"/>
    </row>
    <row r="695" spans="1:21" ht="45">
      <c r="A695" s="4">
        <v>910</v>
      </c>
      <c r="B695" s="290" t="s">
        <v>4145</v>
      </c>
      <c r="C695" s="5" t="s">
        <v>1533</v>
      </c>
      <c r="D695" s="630">
        <v>768</v>
      </c>
      <c r="E695" s="9" t="s">
        <v>1534</v>
      </c>
      <c r="F695" s="912">
        <v>253532.16</v>
      </c>
      <c r="G695" s="528" t="s">
        <v>6283</v>
      </c>
      <c r="H695" s="435" t="s">
        <v>3988</v>
      </c>
      <c r="I695" s="42"/>
      <c r="J695" s="459" t="s">
        <v>1535</v>
      </c>
      <c r="K695" s="467"/>
      <c r="L695" s="441"/>
      <c r="M695" s="70"/>
      <c r="N695" s="726">
        <f t="shared" si="10"/>
        <v>691</v>
      </c>
      <c r="O695" s="129"/>
      <c r="P695" s="129"/>
      <c r="Q695" s="129"/>
      <c r="R695" s="129"/>
      <c r="S695" s="129"/>
      <c r="T695" s="129"/>
      <c r="U695" s="129"/>
    </row>
    <row r="696" spans="1:21" s="447" customFormat="1" ht="60">
      <c r="A696" s="445">
        <v>911</v>
      </c>
      <c r="B696" s="433" t="s">
        <v>4146</v>
      </c>
      <c r="C696" s="552" t="s">
        <v>1536</v>
      </c>
      <c r="D696" s="627">
        <f>43585-17585</f>
        <v>26000</v>
      </c>
      <c r="E696" s="433" t="s">
        <v>1537</v>
      </c>
      <c r="F696" s="912">
        <v>54000635.030000001</v>
      </c>
      <c r="G696" s="528" t="s">
        <v>6283</v>
      </c>
      <c r="H696" s="435" t="s">
        <v>3989</v>
      </c>
      <c r="I696" s="440"/>
      <c r="J696" s="459"/>
      <c r="K696" s="467"/>
      <c r="L696" s="487"/>
      <c r="M696" s="70"/>
      <c r="N696" s="726">
        <f t="shared" ref="N696:N759" si="11">N695+1</f>
        <v>692</v>
      </c>
      <c r="O696" s="129"/>
      <c r="P696" s="129"/>
      <c r="Q696" s="129"/>
      <c r="R696" s="129"/>
      <c r="S696" s="129"/>
      <c r="T696" s="129"/>
      <c r="U696" s="129"/>
    </row>
    <row r="697" spans="1:21" ht="60">
      <c r="A697" s="4">
        <v>912</v>
      </c>
      <c r="B697" s="290" t="s">
        <v>4147</v>
      </c>
      <c r="C697" s="5" t="s">
        <v>1538</v>
      </c>
      <c r="D697" s="630">
        <v>23438</v>
      </c>
      <c r="E697" s="9" t="s">
        <v>1539</v>
      </c>
      <c r="F697" s="912">
        <v>29039047.469999999</v>
      </c>
      <c r="G697" s="528" t="s">
        <v>6283</v>
      </c>
      <c r="H697" s="435" t="s">
        <v>3990</v>
      </c>
      <c r="I697" s="42"/>
      <c r="J697" s="459"/>
      <c r="K697" s="467"/>
      <c r="L697" s="441"/>
      <c r="M697" s="70"/>
      <c r="N697" s="726">
        <f t="shared" si="11"/>
        <v>693</v>
      </c>
      <c r="O697" s="129"/>
      <c r="P697" s="129"/>
      <c r="Q697" s="129"/>
      <c r="R697" s="129"/>
      <c r="S697" s="129"/>
      <c r="T697" s="129"/>
      <c r="U697" s="129"/>
    </row>
    <row r="698" spans="1:21" ht="60">
      <c r="A698" s="4">
        <v>913</v>
      </c>
      <c r="B698" s="290" t="s">
        <v>4148</v>
      </c>
      <c r="C698" s="5" t="s">
        <v>1540</v>
      </c>
      <c r="D698" s="630">
        <v>7023</v>
      </c>
      <c r="E698" s="9" t="s">
        <v>1541</v>
      </c>
      <c r="F698" s="912">
        <v>8701306.8699999992</v>
      </c>
      <c r="G698" s="528" t="s">
        <v>6283</v>
      </c>
      <c r="H698" s="435" t="s">
        <v>3991</v>
      </c>
      <c r="I698" s="42"/>
      <c r="J698" s="459"/>
      <c r="K698" s="467"/>
      <c r="L698" s="441"/>
      <c r="M698" s="70"/>
      <c r="N698" s="726">
        <f t="shared" si="11"/>
        <v>694</v>
      </c>
      <c r="O698" s="129"/>
      <c r="P698" s="129"/>
      <c r="Q698" s="129"/>
      <c r="R698" s="129"/>
      <c r="S698" s="129"/>
      <c r="T698" s="129"/>
      <c r="U698" s="129"/>
    </row>
    <row r="699" spans="1:21" ht="60">
      <c r="A699" s="4">
        <v>914</v>
      </c>
      <c r="B699" s="290" t="s">
        <v>4149</v>
      </c>
      <c r="C699" s="5" t="s">
        <v>1542</v>
      </c>
      <c r="D699" s="630">
        <v>19440</v>
      </c>
      <c r="E699" s="9" t="s">
        <v>1543</v>
      </c>
      <c r="F699" s="912">
        <v>24085633.710000001</v>
      </c>
      <c r="G699" s="528" t="s">
        <v>6283</v>
      </c>
      <c r="H699" s="435" t="s">
        <v>3992</v>
      </c>
      <c r="I699" s="42"/>
      <c r="J699" s="459"/>
      <c r="K699" s="467"/>
      <c r="L699" s="441"/>
      <c r="M699" s="70"/>
      <c r="N699" s="726">
        <f t="shared" si="11"/>
        <v>695</v>
      </c>
      <c r="O699" s="129"/>
      <c r="P699" s="129"/>
      <c r="Q699" s="129"/>
      <c r="R699" s="129"/>
      <c r="S699" s="129"/>
      <c r="T699" s="129"/>
      <c r="U699" s="129"/>
    </row>
    <row r="700" spans="1:21" ht="60">
      <c r="A700" s="4">
        <v>915</v>
      </c>
      <c r="B700" s="290" t="s">
        <v>4150</v>
      </c>
      <c r="C700" s="5" t="s">
        <v>1544</v>
      </c>
      <c r="D700" s="627">
        <v>13634</v>
      </c>
      <c r="E700" s="9" t="s">
        <v>2043</v>
      </c>
      <c r="F700" s="912">
        <v>16610477.310000001</v>
      </c>
      <c r="G700" s="528" t="s">
        <v>6283</v>
      </c>
      <c r="H700" s="435" t="s">
        <v>3993</v>
      </c>
      <c r="I700" s="42"/>
      <c r="J700" s="459"/>
      <c r="K700" s="459"/>
      <c r="L700" s="459"/>
      <c r="M700" s="70"/>
      <c r="N700" s="726">
        <f t="shared" si="11"/>
        <v>696</v>
      </c>
      <c r="O700" s="129"/>
      <c r="P700" s="129"/>
      <c r="Q700" s="129"/>
      <c r="R700" s="129"/>
      <c r="S700" s="129"/>
      <c r="T700" s="129"/>
      <c r="U700" s="129"/>
    </row>
    <row r="701" spans="1:21" ht="45">
      <c r="A701" s="4">
        <v>916</v>
      </c>
      <c r="B701" s="290" t="s">
        <v>4151</v>
      </c>
      <c r="C701" s="5" t="s">
        <v>1545</v>
      </c>
      <c r="D701" s="630">
        <v>33805</v>
      </c>
      <c r="E701" s="9" t="s">
        <v>1546</v>
      </c>
      <c r="F701" s="912">
        <v>41883479.810000002</v>
      </c>
      <c r="G701" s="528" t="s">
        <v>6283</v>
      </c>
      <c r="H701" s="435" t="s">
        <v>3994</v>
      </c>
      <c r="I701" s="42"/>
      <c r="J701" s="459"/>
      <c r="K701" s="459"/>
      <c r="L701" s="459"/>
      <c r="M701" s="70"/>
      <c r="N701" s="726">
        <f t="shared" si="11"/>
        <v>697</v>
      </c>
      <c r="O701" s="129"/>
      <c r="P701" s="129"/>
      <c r="Q701" s="129"/>
      <c r="R701" s="129"/>
      <c r="S701" s="129"/>
      <c r="T701" s="129"/>
      <c r="U701" s="129"/>
    </row>
    <row r="702" spans="1:21" ht="75">
      <c r="A702" s="4">
        <v>917</v>
      </c>
      <c r="B702" s="290" t="s">
        <v>4152</v>
      </c>
      <c r="C702" s="5" t="s">
        <v>1547</v>
      </c>
      <c r="D702" s="630">
        <v>8282</v>
      </c>
      <c r="E702" s="9" t="s">
        <v>1548</v>
      </c>
      <c r="F702" s="912">
        <v>10261173.779999999</v>
      </c>
      <c r="G702" s="528" t="s">
        <v>6283</v>
      </c>
      <c r="H702" s="435" t="s">
        <v>3995</v>
      </c>
      <c r="I702" s="42"/>
      <c r="J702" s="459"/>
      <c r="K702" s="433"/>
      <c r="L702" s="435"/>
      <c r="M702" s="70"/>
      <c r="N702" s="726">
        <f t="shared" si="11"/>
        <v>698</v>
      </c>
      <c r="O702" s="129"/>
      <c r="P702" s="129"/>
      <c r="Q702" s="129"/>
      <c r="R702" s="129"/>
      <c r="S702" s="129"/>
      <c r="T702" s="129"/>
      <c r="U702" s="129"/>
    </row>
    <row r="703" spans="1:21" ht="75">
      <c r="A703" s="4">
        <v>918</v>
      </c>
      <c r="B703" s="290" t="s">
        <v>4153</v>
      </c>
      <c r="C703" s="5" t="s">
        <v>1549</v>
      </c>
      <c r="D703" s="630">
        <v>2246</v>
      </c>
      <c r="E703" s="9" t="s">
        <v>1550</v>
      </c>
      <c r="F703" s="912">
        <v>2782733.2</v>
      </c>
      <c r="G703" s="528" t="s">
        <v>6283</v>
      </c>
      <c r="H703" s="435" t="s">
        <v>3996</v>
      </c>
      <c r="I703" s="42"/>
      <c r="J703" s="459"/>
      <c r="K703" s="433"/>
      <c r="L703" s="435"/>
      <c r="M703" s="70"/>
      <c r="N703" s="726">
        <f t="shared" si="11"/>
        <v>699</v>
      </c>
      <c r="O703" s="129"/>
      <c r="P703" s="129"/>
      <c r="Q703" s="129"/>
      <c r="R703" s="129"/>
      <c r="S703" s="129"/>
      <c r="T703" s="129"/>
      <c r="U703" s="129"/>
    </row>
    <row r="704" spans="1:21" ht="60">
      <c r="A704" s="4">
        <v>919</v>
      </c>
      <c r="B704" s="290" t="s">
        <v>4154</v>
      </c>
      <c r="C704" s="5" t="s">
        <v>1551</v>
      </c>
      <c r="D704" s="630">
        <v>9438</v>
      </c>
      <c r="E704" s="9" t="s">
        <v>1552</v>
      </c>
      <c r="F704" s="912">
        <v>11693426.48</v>
      </c>
      <c r="G704" s="528" t="s">
        <v>6283</v>
      </c>
      <c r="H704" s="435" t="s">
        <v>3997</v>
      </c>
      <c r="I704" s="42"/>
      <c r="J704" s="459"/>
      <c r="K704" s="433"/>
      <c r="L704" s="435"/>
      <c r="M704" s="70"/>
      <c r="N704" s="726">
        <f t="shared" si="11"/>
        <v>700</v>
      </c>
      <c r="O704" s="129"/>
      <c r="P704" s="129"/>
      <c r="Q704" s="129"/>
      <c r="R704" s="129"/>
      <c r="S704" s="129"/>
      <c r="T704" s="129"/>
      <c r="U704" s="129"/>
    </row>
    <row r="705" spans="1:21" ht="75">
      <c r="A705" s="4">
        <v>920</v>
      </c>
      <c r="B705" s="290" t="s">
        <v>4155</v>
      </c>
      <c r="C705" s="5" t="s">
        <v>1553</v>
      </c>
      <c r="D705" s="630">
        <v>21694</v>
      </c>
      <c r="E705" s="9" t="s">
        <v>1554</v>
      </c>
      <c r="F705" s="912">
        <v>26878278.68</v>
      </c>
      <c r="G705" s="528" t="s">
        <v>6283</v>
      </c>
      <c r="H705" s="435" t="s">
        <v>3998</v>
      </c>
      <c r="I705" s="42"/>
      <c r="J705" s="459"/>
      <c r="K705" s="467"/>
      <c r="L705" s="441"/>
      <c r="M705" s="70"/>
      <c r="N705" s="726">
        <f t="shared" si="11"/>
        <v>701</v>
      </c>
      <c r="O705" s="129"/>
      <c r="P705" s="129"/>
      <c r="Q705" s="129"/>
      <c r="R705" s="129"/>
      <c r="S705" s="129"/>
      <c r="T705" s="129"/>
      <c r="U705" s="129"/>
    </row>
    <row r="706" spans="1:21" ht="75">
      <c r="A706" s="4">
        <v>921</v>
      </c>
      <c r="B706" s="290" t="s">
        <v>4156</v>
      </c>
      <c r="C706" s="5" t="s">
        <v>1555</v>
      </c>
      <c r="D706" s="630">
        <v>520</v>
      </c>
      <c r="E706" s="9" t="s">
        <v>1556</v>
      </c>
      <c r="F706" s="912">
        <v>1225567.2</v>
      </c>
      <c r="G706" s="528" t="s">
        <v>6283</v>
      </c>
      <c r="H706" s="435" t="s">
        <v>3999</v>
      </c>
      <c r="I706" s="42"/>
      <c r="J706" s="459"/>
      <c r="K706" s="467"/>
      <c r="L706" s="441"/>
      <c r="M706" s="70"/>
      <c r="N706" s="726">
        <f t="shared" si="11"/>
        <v>702</v>
      </c>
      <c r="O706" s="129"/>
      <c r="P706" s="129"/>
      <c r="Q706" s="129"/>
      <c r="R706" s="129"/>
      <c r="S706" s="129"/>
      <c r="T706" s="129"/>
      <c r="U706" s="129"/>
    </row>
    <row r="707" spans="1:21" ht="75">
      <c r="A707" s="4">
        <v>922</v>
      </c>
      <c r="B707" s="290" t="s">
        <v>4157</v>
      </c>
      <c r="C707" s="5" t="s">
        <v>1557</v>
      </c>
      <c r="D707" s="630">
        <v>6320</v>
      </c>
      <c r="E707" s="9" t="s">
        <v>1558</v>
      </c>
      <c r="F707" s="912">
        <v>7830308.9100000001</v>
      </c>
      <c r="G707" s="528" t="s">
        <v>6283</v>
      </c>
      <c r="H707" s="435" t="s">
        <v>4000</v>
      </c>
      <c r="I707" s="42"/>
      <c r="J707" s="459"/>
      <c r="K707" s="467"/>
      <c r="L707" s="441"/>
      <c r="M707" s="70"/>
      <c r="N707" s="726">
        <f t="shared" si="11"/>
        <v>703</v>
      </c>
      <c r="O707" s="129"/>
      <c r="P707" s="129"/>
      <c r="Q707" s="129"/>
      <c r="R707" s="129"/>
      <c r="S707" s="129"/>
      <c r="T707" s="129"/>
      <c r="U707" s="129"/>
    </row>
    <row r="708" spans="1:21" ht="60">
      <c r="A708" s="4">
        <v>923</v>
      </c>
      <c r="B708" s="290" t="s">
        <v>4158</v>
      </c>
      <c r="C708" s="5" t="s">
        <v>1559</v>
      </c>
      <c r="D708" s="630">
        <v>19381</v>
      </c>
      <c r="E708" s="9" t="s">
        <v>1560</v>
      </c>
      <c r="F708" s="912">
        <v>24012534.300000001</v>
      </c>
      <c r="G708" s="528" t="s">
        <v>6283</v>
      </c>
      <c r="H708" s="435" t="s">
        <v>4001</v>
      </c>
      <c r="I708" s="42"/>
      <c r="J708" s="459"/>
      <c r="K708" s="467"/>
      <c r="L708" s="441"/>
      <c r="M708" s="70"/>
      <c r="N708" s="726">
        <f t="shared" si="11"/>
        <v>704</v>
      </c>
      <c r="O708" s="129"/>
      <c r="P708" s="129"/>
      <c r="Q708" s="129"/>
      <c r="R708" s="129"/>
      <c r="S708" s="129"/>
      <c r="T708" s="129"/>
      <c r="U708" s="129"/>
    </row>
    <row r="709" spans="1:21" ht="60">
      <c r="A709" s="4">
        <v>924</v>
      </c>
      <c r="B709" s="290" t="s">
        <v>4159</v>
      </c>
      <c r="C709" s="5" t="s">
        <v>1561</v>
      </c>
      <c r="D709" s="630">
        <v>2923</v>
      </c>
      <c r="E709" s="9" t="s">
        <v>1562</v>
      </c>
      <c r="F709" s="912">
        <v>2019325.32</v>
      </c>
      <c r="G709" s="528" t="s">
        <v>6283</v>
      </c>
      <c r="H709" s="435" t="s">
        <v>4002</v>
      </c>
      <c r="I709" s="42"/>
      <c r="J709" s="459"/>
      <c r="K709" s="467"/>
      <c r="L709" s="441"/>
      <c r="M709" s="70"/>
      <c r="N709" s="726">
        <f t="shared" si="11"/>
        <v>705</v>
      </c>
      <c r="O709" s="129"/>
      <c r="P709" s="129"/>
      <c r="Q709" s="129"/>
      <c r="R709" s="129"/>
      <c r="S709" s="129"/>
      <c r="T709" s="129"/>
      <c r="U709" s="129"/>
    </row>
    <row r="710" spans="1:21" ht="45">
      <c r="A710" s="4">
        <v>927</v>
      </c>
      <c r="B710" s="290" t="s">
        <v>4164</v>
      </c>
      <c r="C710" s="5" t="s">
        <v>1563</v>
      </c>
      <c r="D710" s="630">
        <v>311</v>
      </c>
      <c r="E710" s="9" t="s">
        <v>1564</v>
      </c>
      <c r="F710" s="912">
        <v>1146280.69</v>
      </c>
      <c r="G710" s="528" t="s">
        <v>6283</v>
      </c>
      <c r="H710" s="435" t="s">
        <v>4160</v>
      </c>
      <c r="I710" s="42"/>
      <c r="J710" s="236"/>
      <c r="K710" s="446"/>
      <c r="L710" s="440"/>
      <c r="M710" s="70"/>
      <c r="N710" s="726">
        <f t="shared" si="11"/>
        <v>706</v>
      </c>
      <c r="O710" s="129"/>
      <c r="P710" s="129"/>
      <c r="Q710" s="129"/>
      <c r="R710" s="129"/>
      <c r="S710" s="129"/>
      <c r="T710" s="129"/>
      <c r="U710" s="129"/>
    </row>
    <row r="711" spans="1:21" ht="60">
      <c r="A711" s="4">
        <v>928</v>
      </c>
      <c r="B711" s="290" t="s">
        <v>4165</v>
      </c>
      <c r="C711" s="5" t="s">
        <v>1565</v>
      </c>
      <c r="D711" s="630">
        <v>1358</v>
      </c>
      <c r="E711" s="9" t="s">
        <v>1566</v>
      </c>
      <c r="F711" s="912">
        <v>3595916.1</v>
      </c>
      <c r="G711" s="528" t="s">
        <v>6283</v>
      </c>
      <c r="H711" s="435" t="s">
        <v>4161</v>
      </c>
      <c r="I711" s="42"/>
      <c r="J711" s="236"/>
      <c r="K711" s="446"/>
      <c r="L711" s="440"/>
      <c r="M711" s="70"/>
      <c r="N711" s="726">
        <f t="shared" si="11"/>
        <v>707</v>
      </c>
      <c r="O711" s="129"/>
      <c r="P711" s="129"/>
      <c r="Q711" s="129"/>
      <c r="R711" s="129"/>
      <c r="S711" s="129"/>
      <c r="T711" s="129"/>
      <c r="U711" s="129"/>
    </row>
    <row r="712" spans="1:21" ht="46.5" customHeight="1">
      <c r="A712" s="4">
        <v>929</v>
      </c>
      <c r="B712" s="290" t="s">
        <v>4167</v>
      </c>
      <c r="C712" s="5" t="s">
        <v>2017</v>
      </c>
      <c r="D712" s="630">
        <v>462</v>
      </c>
      <c r="E712" s="9" t="s">
        <v>1567</v>
      </c>
      <c r="F712" s="912">
        <v>897675.24</v>
      </c>
      <c r="G712" s="528" t="s">
        <v>6283</v>
      </c>
      <c r="H712" s="435" t="s">
        <v>4162</v>
      </c>
      <c r="I712" s="42"/>
      <c r="J712" s="236"/>
      <c r="K712" s="446"/>
      <c r="L712" s="440"/>
      <c r="M712" s="70"/>
      <c r="N712" s="726">
        <f t="shared" si="11"/>
        <v>708</v>
      </c>
      <c r="O712" s="129"/>
      <c r="P712" s="129"/>
      <c r="Q712" s="129"/>
      <c r="R712" s="129"/>
      <c r="S712" s="129"/>
      <c r="T712" s="129"/>
      <c r="U712" s="129"/>
    </row>
    <row r="713" spans="1:21" ht="45">
      <c r="A713" s="4">
        <v>930</v>
      </c>
      <c r="B713" s="290" t="s">
        <v>4166</v>
      </c>
      <c r="C713" s="5" t="s">
        <v>1568</v>
      </c>
      <c r="D713" s="630">
        <v>271</v>
      </c>
      <c r="E713" s="6" t="s">
        <v>1569</v>
      </c>
      <c r="F713" s="912">
        <v>562178.66</v>
      </c>
      <c r="G713" s="528" t="s">
        <v>6283</v>
      </c>
      <c r="H713" s="435" t="s">
        <v>4163</v>
      </c>
      <c r="I713" s="42"/>
      <c r="J713" s="236"/>
      <c r="K713" s="446"/>
      <c r="L713" s="440"/>
      <c r="M713" s="70"/>
      <c r="N713" s="726">
        <f t="shared" si="11"/>
        <v>709</v>
      </c>
      <c r="O713" s="129"/>
      <c r="P713" s="129"/>
      <c r="Q713" s="129"/>
      <c r="R713" s="129"/>
      <c r="S713" s="129"/>
      <c r="T713" s="129"/>
      <c r="U713" s="129"/>
    </row>
    <row r="714" spans="1:21" ht="45">
      <c r="A714" s="4">
        <v>931</v>
      </c>
      <c r="B714" s="290" t="s">
        <v>4173</v>
      </c>
      <c r="C714" s="5" t="s">
        <v>1570</v>
      </c>
      <c r="D714" s="630">
        <v>1166</v>
      </c>
      <c r="E714" s="285" t="s">
        <v>1564</v>
      </c>
      <c r="F714" s="912">
        <v>1887194.32</v>
      </c>
      <c r="G714" s="528" t="s">
        <v>6283</v>
      </c>
      <c r="H714" s="435" t="s">
        <v>4168</v>
      </c>
      <c r="I714" s="42"/>
      <c r="J714" s="236"/>
      <c r="K714" s="446"/>
      <c r="L714" s="440"/>
      <c r="M714" s="70"/>
      <c r="N714" s="726">
        <f t="shared" si="11"/>
        <v>710</v>
      </c>
      <c r="O714" s="129"/>
      <c r="P714" s="129"/>
      <c r="Q714" s="129"/>
      <c r="R714" s="129"/>
      <c r="S714" s="129"/>
      <c r="T714" s="129"/>
      <c r="U714" s="129"/>
    </row>
    <row r="715" spans="1:21" ht="60">
      <c r="A715" s="4">
        <v>932</v>
      </c>
      <c r="B715" s="290" t="s">
        <v>4174</v>
      </c>
      <c r="C715" s="5" t="s">
        <v>1571</v>
      </c>
      <c r="D715" s="630">
        <v>7744</v>
      </c>
      <c r="E715" s="285" t="s">
        <v>1572</v>
      </c>
      <c r="F715" s="912">
        <v>9594606.3499999996</v>
      </c>
      <c r="G715" s="528" t="s">
        <v>6283</v>
      </c>
      <c r="H715" s="435" t="s">
        <v>4169</v>
      </c>
      <c r="I715" s="42"/>
      <c r="J715" s="236"/>
      <c r="K715" s="446"/>
      <c r="L715" s="440"/>
      <c r="M715" s="70"/>
      <c r="N715" s="726">
        <f t="shared" si="11"/>
        <v>711</v>
      </c>
      <c r="O715" s="129"/>
      <c r="P715" s="129"/>
      <c r="Q715" s="129"/>
      <c r="R715" s="129"/>
      <c r="S715" s="129"/>
      <c r="T715" s="129"/>
      <c r="U715" s="129"/>
    </row>
    <row r="716" spans="1:21" ht="45">
      <c r="A716" s="4">
        <v>933</v>
      </c>
      <c r="B716" s="290" t="s">
        <v>4175</v>
      </c>
      <c r="C716" s="5" t="s">
        <v>1573</v>
      </c>
      <c r="D716" s="630">
        <v>10708</v>
      </c>
      <c r="E716" s="285" t="s">
        <v>1574</v>
      </c>
      <c r="F716" s="912">
        <v>13266922.1</v>
      </c>
      <c r="G716" s="528" t="s">
        <v>6283</v>
      </c>
      <c r="H716" s="435" t="s">
        <v>4170</v>
      </c>
      <c r="I716" s="42"/>
      <c r="J716" s="236"/>
      <c r="K716" s="446"/>
      <c r="L716" s="440"/>
      <c r="M716" s="70"/>
      <c r="N716" s="726">
        <f t="shared" si="11"/>
        <v>712</v>
      </c>
      <c r="O716" s="129"/>
      <c r="P716" s="129"/>
      <c r="Q716" s="129"/>
      <c r="R716" s="129"/>
      <c r="S716" s="129"/>
      <c r="T716" s="129"/>
      <c r="U716" s="129"/>
    </row>
    <row r="717" spans="1:21" ht="60">
      <c r="A717" s="4">
        <v>934</v>
      </c>
      <c r="B717" s="290" t="s">
        <v>4176</v>
      </c>
      <c r="C717" s="5" t="s">
        <v>1575</v>
      </c>
      <c r="D717" s="630">
        <v>10382</v>
      </c>
      <c r="E717" s="285" t="s">
        <v>1576</v>
      </c>
      <c r="F717" s="912">
        <v>12863016.93</v>
      </c>
      <c r="G717" s="528" t="s">
        <v>6283</v>
      </c>
      <c r="H717" s="435" t="s">
        <v>4171</v>
      </c>
      <c r="I717" s="42"/>
      <c r="J717" s="236"/>
      <c r="K717" s="446"/>
      <c r="L717" s="440"/>
      <c r="M717" s="70"/>
      <c r="N717" s="726">
        <f t="shared" si="11"/>
        <v>713</v>
      </c>
      <c r="O717" s="129"/>
      <c r="P717" s="129"/>
      <c r="Q717" s="129"/>
      <c r="R717" s="129"/>
      <c r="S717" s="129"/>
      <c r="T717" s="129"/>
      <c r="U717" s="129"/>
    </row>
    <row r="718" spans="1:21" ht="60">
      <c r="A718" s="4">
        <v>935</v>
      </c>
      <c r="B718" s="290" t="s">
        <v>4177</v>
      </c>
      <c r="C718" s="5" t="s">
        <v>1577</v>
      </c>
      <c r="D718" s="630">
        <v>19258</v>
      </c>
      <c r="E718" s="285" t="s">
        <v>1578</v>
      </c>
      <c r="F718" s="912">
        <v>23860140.629999999</v>
      </c>
      <c r="G718" s="528" t="s">
        <v>6283</v>
      </c>
      <c r="H718" s="435" t="s">
        <v>4172</v>
      </c>
      <c r="I718" s="42"/>
      <c r="J718" s="236"/>
      <c r="K718" s="446"/>
      <c r="L718" s="440"/>
      <c r="M718" s="70"/>
      <c r="N718" s="726">
        <f t="shared" si="11"/>
        <v>714</v>
      </c>
      <c r="O718" s="129"/>
      <c r="P718" s="129"/>
      <c r="Q718" s="129"/>
      <c r="R718" s="129"/>
      <c r="S718" s="129"/>
      <c r="T718" s="129"/>
      <c r="U718" s="129"/>
    </row>
    <row r="719" spans="1:21" ht="60">
      <c r="A719" s="4">
        <v>936</v>
      </c>
      <c r="B719" s="290" t="s">
        <v>4182</v>
      </c>
      <c r="C719" s="5" t="s">
        <v>1579</v>
      </c>
      <c r="D719" s="627">
        <v>714</v>
      </c>
      <c r="E719" s="9" t="s">
        <v>1580</v>
      </c>
      <c r="F719" s="912">
        <v>187303.62</v>
      </c>
      <c r="G719" s="528" t="s">
        <v>6283</v>
      </c>
      <c r="H719" s="435" t="s">
        <v>4178</v>
      </c>
      <c r="I719" s="42"/>
      <c r="J719" s="311"/>
      <c r="K719" s="467"/>
      <c r="L719" s="441"/>
      <c r="M719" s="70"/>
      <c r="N719" s="726">
        <f t="shared" si="11"/>
        <v>715</v>
      </c>
      <c r="O719" s="129"/>
      <c r="P719" s="129"/>
      <c r="Q719" s="129"/>
      <c r="R719" s="129"/>
      <c r="S719" s="129"/>
      <c r="T719" s="129"/>
      <c r="U719" s="129"/>
    </row>
    <row r="720" spans="1:21" ht="45">
      <c r="A720" s="4">
        <v>937</v>
      </c>
      <c r="B720" s="290" t="s">
        <v>4183</v>
      </c>
      <c r="C720" s="5" t="s">
        <v>1581</v>
      </c>
      <c r="D720" s="630">
        <v>1189</v>
      </c>
      <c r="E720" s="9" t="s">
        <v>1582</v>
      </c>
      <c r="F720" s="912">
        <v>1105590.48</v>
      </c>
      <c r="G720" s="528" t="s">
        <v>6283</v>
      </c>
      <c r="H720" s="435" t="s">
        <v>4179</v>
      </c>
      <c r="I720" s="42"/>
      <c r="J720" s="96" t="s">
        <v>1583</v>
      </c>
      <c r="K720" s="89" t="s">
        <v>1584</v>
      </c>
      <c r="L720" s="123" t="s">
        <v>2740</v>
      </c>
      <c r="M720" s="70"/>
      <c r="N720" s="726">
        <f t="shared" si="11"/>
        <v>716</v>
      </c>
      <c r="O720" s="129"/>
      <c r="P720" s="129"/>
      <c r="Q720" s="129"/>
      <c r="R720" s="129"/>
      <c r="S720" s="129"/>
      <c r="T720" s="129"/>
      <c r="U720" s="129"/>
    </row>
    <row r="721" spans="1:21" ht="45">
      <c r="A721" s="4">
        <v>938</v>
      </c>
      <c r="B721" s="290" t="s">
        <v>4184</v>
      </c>
      <c r="C721" s="5" t="s">
        <v>1585</v>
      </c>
      <c r="D721" s="630">
        <v>5103</v>
      </c>
      <c r="E721" s="9" t="s">
        <v>1586</v>
      </c>
      <c r="F721" s="912">
        <v>1580470.99</v>
      </c>
      <c r="G721" s="528" t="s">
        <v>6283</v>
      </c>
      <c r="H721" s="435" t="s">
        <v>4180</v>
      </c>
      <c r="I721" s="42"/>
      <c r="J721" s="917"/>
      <c r="K721" s="917"/>
      <c r="L721" s="917"/>
      <c r="M721" s="70"/>
      <c r="N721" s="726">
        <f t="shared" si="11"/>
        <v>717</v>
      </c>
      <c r="O721" s="129"/>
      <c r="P721" s="129"/>
      <c r="Q721" s="129"/>
      <c r="R721" s="129"/>
      <c r="S721" s="129"/>
      <c r="T721" s="129"/>
      <c r="U721" s="129"/>
    </row>
    <row r="722" spans="1:21" ht="60">
      <c r="A722" s="445">
        <v>939</v>
      </c>
      <c r="B722" s="290" t="s">
        <v>4185</v>
      </c>
      <c r="C722" s="5" t="s">
        <v>1587</v>
      </c>
      <c r="D722" s="884">
        <v>1772</v>
      </c>
      <c r="E722" s="445" t="s">
        <v>8582</v>
      </c>
      <c r="F722" s="912">
        <v>3106528.64</v>
      </c>
      <c r="G722" s="528" t="s">
        <v>6283</v>
      </c>
      <c r="H722" s="435" t="s">
        <v>4181</v>
      </c>
      <c r="I722" s="42"/>
      <c r="J722" s="96" t="s">
        <v>2889</v>
      </c>
      <c r="K722" s="448" t="s">
        <v>6038</v>
      </c>
      <c r="L722" s="123" t="s">
        <v>2890</v>
      </c>
      <c r="M722" s="70"/>
      <c r="N722" s="726">
        <f t="shared" si="11"/>
        <v>718</v>
      </c>
      <c r="O722" s="129"/>
      <c r="P722" s="129"/>
      <c r="Q722" s="129"/>
      <c r="R722" s="129"/>
      <c r="S722" s="129"/>
      <c r="T722" s="129"/>
      <c r="U722" s="129"/>
    </row>
    <row r="723" spans="1:21" ht="45">
      <c r="A723" s="4">
        <v>941</v>
      </c>
      <c r="B723" s="290" t="s">
        <v>4194</v>
      </c>
      <c r="C723" s="5" t="s">
        <v>1588</v>
      </c>
      <c r="D723" s="630">
        <v>245</v>
      </c>
      <c r="E723" s="9" t="s">
        <v>1589</v>
      </c>
      <c r="F723" s="912">
        <v>306076.05</v>
      </c>
      <c r="G723" s="528" t="s">
        <v>6283</v>
      </c>
      <c r="H723" s="435" t="s">
        <v>4189</v>
      </c>
      <c r="I723" s="14"/>
      <c r="J723" s="236"/>
      <c r="K723" s="446"/>
      <c r="L723" s="434"/>
      <c r="M723" s="70"/>
      <c r="N723" s="726">
        <f t="shared" si="11"/>
        <v>719</v>
      </c>
      <c r="O723" s="129"/>
      <c r="P723" s="129"/>
      <c r="Q723" s="129"/>
      <c r="R723" s="129"/>
      <c r="S723" s="129"/>
      <c r="T723" s="129"/>
      <c r="U723" s="129"/>
    </row>
    <row r="724" spans="1:21" ht="60">
      <c r="A724" s="4">
        <v>942</v>
      </c>
      <c r="B724" s="290" t="s">
        <v>4195</v>
      </c>
      <c r="C724" s="5" t="s">
        <v>1590</v>
      </c>
      <c r="D724" s="630">
        <v>18319</v>
      </c>
      <c r="E724" s="9" t="s">
        <v>1591</v>
      </c>
      <c r="F724" s="912">
        <v>22696745.050000001</v>
      </c>
      <c r="G724" s="528" t="s">
        <v>6283</v>
      </c>
      <c r="H724" s="435" t="s">
        <v>4190</v>
      </c>
      <c r="I724" s="14"/>
      <c r="J724" s="236"/>
      <c r="K724" s="446"/>
      <c r="L724" s="434"/>
      <c r="M724" s="70"/>
      <c r="N724" s="726">
        <f t="shared" si="11"/>
        <v>720</v>
      </c>
      <c r="O724" s="129"/>
      <c r="P724" s="129"/>
      <c r="Q724" s="129"/>
      <c r="R724" s="129"/>
      <c r="S724" s="129"/>
      <c r="T724" s="129"/>
      <c r="U724" s="129"/>
    </row>
    <row r="725" spans="1:21" ht="60">
      <c r="A725" s="4">
        <v>943</v>
      </c>
      <c r="B725" s="290" t="s">
        <v>4196</v>
      </c>
      <c r="C725" s="5" t="s">
        <v>1592</v>
      </c>
      <c r="D725" s="630">
        <v>5958</v>
      </c>
      <c r="E725" s="9" t="s">
        <v>1593</v>
      </c>
      <c r="F725" s="912">
        <v>7381800.7000000002</v>
      </c>
      <c r="G725" s="528" t="s">
        <v>6283</v>
      </c>
      <c r="H725" s="435" t="s">
        <v>4191</v>
      </c>
      <c r="I725" s="14"/>
      <c r="J725" s="236"/>
      <c r="K725" s="446"/>
      <c r="L725" s="434"/>
      <c r="M725" s="70"/>
      <c r="N725" s="726">
        <f t="shared" si="11"/>
        <v>721</v>
      </c>
      <c r="O725" s="129"/>
      <c r="P725" s="129"/>
      <c r="Q725" s="129"/>
      <c r="R725" s="129"/>
      <c r="S725" s="129"/>
      <c r="T725" s="129"/>
      <c r="U725" s="129"/>
    </row>
    <row r="726" spans="1:21" ht="75">
      <c r="A726" s="4">
        <v>944</v>
      </c>
      <c r="B726" s="290" t="s">
        <v>4197</v>
      </c>
      <c r="C726" s="5" t="s">
        <v>1594</v>
      </c>
      <c r="D726" s="630">
        <v>1036</v>
      </c>
      <c r="E726" s="9" t="s">
        <v>1595</v>
      </c>
      <c r="F726" s="912">
        <v>1283575.95</v>
      </c>
      <c r="G726" s="528" t="s">
        <v>6283</v>
      </c>
      <c r="H726" s="435" t="s">
        <v>4192</v>
      </c>
      <c r="I726" s="14"/>
      <c r="J726" s="236"/>
      <c r="K726" s="446"/>
      <c r="L726" s="434"/>
      <c r="M726" s="70"/>
      <c r="N726" s="726">
        <f t="shared" si="11"/>
        <v>722</v>
      </c>
      <c r="O726" s="129"/>
      <c r="P726" s="129"/>
      <c r="Q726" s="129"/>
      <c r="R726" s="129"/>
      <c r="S726" s="129"/>
      <c r="T726" s="129"/>
      <c r="U726" s="129"/>
    </row>
    <row r="727" spans="1:21" ht="90">
      <c r="A727" s="4">
        <v>945</v>
      </c>
      <c r="B727" s="290" t="s">
        <v>4198</v>
      </c>
      <c r="C727" s="5" t="s">
        <v>1596</v>
      </c>
      <c r="D727" s="630">
        <v>669</v>
      </c>
      <c r="E727" s="4" t="s">
        <v>1597</v>
      </c>
      <c r="F727" s="912">
        <v>2613696.0299999998</v>
      </c>
      <c r="G727" s="528" t="s">
        <v>6283</v>
      </c>
      <c r="H727" s="435" t="s">
        <v>4193</v>
      </c>
      <c r="I727" s="42"/>
      <c r="J727" s="236"/>
      <c r="K727" s="446"/>
      <c r="L727" s="440"/>
      <c r="M727" s="70"/>
      <c r="N727" s="726">
        <f t="shared" si="11"/>
        <v>723</v>
      </c>
      <c r="O727" s="129"/>
      <c r="P727" s="129"/>
      <c r="Q727" s="129"/>
      <c r="R727" s="129"/>
      <c r="S727" s="129"/>
      <c r="T727" s="129"/>
      <c r="U727" s="129"/>
    </row>
    <row r="728" spans="1:21" ht="60">
      <c r="A728" s="4">
        <v>946</v>
      </c>
      <c r="B728" s="290" t="s">
        <v>4204</v>
      </c>
      <c r="C728" s="5" t="s">
        <v>1598</v>
      </c>
      <c r="D728" s="630">
        <v>25872</v>
      </c>
      <c r="E728" s="9" t="s">
        <v>1599</v>
      </c>
      <c r="F728" s="934">
        <v>32054707.57</v>
      </c>
      <c r="G728" s="528" t="s">
        <v>6283</v>
      </c>
      <c r="H728" s="435" t="s">
        <v>4199</v>
      </c>
      <c r="I728" s="42"/>
      <c r="J728" s="236"/>
      <c r="K728" s="446"/>
      <c r="L728" s="440"/>
      <c r="M728" s="70"/>
      <c r="N728" s="726">
        <f t="shared" si="11"/>
        <v>724</v>
      </c>
      <c r="O728" s="129"/>
      <c r="P728" s="129"/>
      <c r="Q728" s="129"/>
      <c r="R728" s="129"/>
      <c r="S728" s="129"/>
      <c r="T728" s="129"/>
      <c r="U728" s="129"/>
    </row>
    <row r="729" spans="1:21" ht="75">
      <c r="A729" s="4">
        <v>947</v>
      </c>
      <c r="B729" s="290" t="s">
        <v>4205</v>
      </c>
      <c r="C729" s="5" t="s">
        <v>1600</v>
      </c>
      <c r="D729" s="630">
        <v>76380</v>
      </c>
      <c r="E729" s="9" t="s">
        <v>1601</v>
      </c>
      <c r="F729" s="934">
        <v>94632752.189999998</v>
      </c>
      <c r="G729" s="528" t="s">
        <v>6283</v>
      </c>
      <c r="H729" s="435" t="s">
        <v>4200</v>
      </c>
      <c r="I729" s="42"/>
      <c r="J729" s="236"/>
      <c r="K729" s="446"/>
      <c r="L729" s="440"/>
      <c r="M729" s="70"/>
      <c r="N729" s="726">
        <f t="shared" si="11"/>
        <v>725</v>
      </c>
      <c r="O729" s="129"/>
      <c r="P729" s="129"/>
      <c r="Q729" s="129"/>
      <c r="R729" s="129"/>
      <c r="S729" s="129"/>
      <c r="T729" s="129"/>
      <c r="U729" s="129"/>
    </row>
    <row r="730" spans="1:21" ht="60">
      <c r="A730" s="4">
        <v>948</v>
      </c>
      <c r="B730" s="290" t="s">
        <v>4206</v>
      </c>
      <c r="C730" s="5" t="s">
        <v>1602</v>
      </c>
      <c r="D730" s="630">
        <v>16175</v>
      </c>
      <c r="E730" s="9" t="s">
        <v>1603</v>
      </c>
      <c r="F730" s="934">
        <v>20040387.09</v>
      </c>
      <c r="G730" s="528" t="s">
        <v>6283</v>
      </c>
      <c r="H730" s="435" t="s">
        <v>4201</v>
      </c>
      <c r="I730" s="42"/>
      <c r="J730" s="236"/>
      <c r="K730" s="446"/>
      <c r="L730" s="440"/>
      <c r="M730" s="70"/>
      <c r="N730" s="726">
        <f t="shared" si="11"/>
        <v>726</v>
      </c>
      <c r="O730" s="129"/>
      <c r="P730" s="129"/>
      <c r="Q730" s="129"/>
      <c r="R730" s="129"/>
      <c r="S730" s="129"/>
      <c r="T730" s="129"/>
      <c r="U730" s="129"/>
    </row>
    <row r="731" spans="1:21" ht="60">
      <c r="A731" s="4">
        <v>949</v>
      </c>
      <c r="B731" s="290" t="s">
        <v>4207</v>
      </c>
      <c r="C731" s="5" t="s">
        <v>1604</v>
      </c>
      <c r="D731" s="630">
        <v>46529</v>
      </c>
      <c r="E731" s="9" t="s">
        <v>1605</v>
      </c>
      <c r="F731" s="934">
        <v>57648171.329999998</v>
      </c>
      <c r="G731" s="528" t="s">
        <v>6283</v>
      </c>
      <c r="H731" s="435" t="s">
        <v>4202</v>
      </c>
      <c r="I731" s="42"/>
      <c r="J731" s="236"/>
      <c r="K731" s="446"/>
      <c r="L731" s="440"/>
      <c r="M731" s="70"/>
      <c r="N731" s="726">
        <f t="shared" si="11"/>
        <v>727</v>
      </c>
      <c r="O731" s="129"/>
      <c r="P731" s="129"/>
      <c r="Q731" s="129"/>
      <c r="R731" s="129"/>
      <c r="S731" s="129"/>
      <c r="T731" s="129"/>
      <c r="U731" s="129"/>
    </row>
    <row r="732" spans="1:21" ht="60">
      <c r="A732" s="4">
        <v>950</v>
      </c>
      <c r="B732" s="290" t="s">
        <v>4208</v>
      </c>
      <c r="C732" s="5" t="s">
        <v>1606</v>
      </c>
      <c r="D732" s="630">
        <v>80</v>
      </c>
      <c r="E732" s="6" t="s">
        <v>1607</v>
      </c>
      <c r="F732" s="934">
        <v>79239.199999999997</v>
      </c>
      <c r="G732" s="528" t="s">
        <v>6283</v>
      </c>
      <c r="H732" s="435" t="s">
        <v>4203</v>
      </c>
      <c r="I732" s="42"/>
      <c r="J732" s="236"/>
      <c r="K732" s="446"/>
      <c r="L732" s="440"/>
      <c r="M732" s="70"/>
      <c r="N732" s="726">
        <f t="shared" si="11"/>
        <v>728</v>
      </c>
      <c r="O732" s="129"/>
      <c r="P732" s="129"/>
      <c r="Q732" s="129"/>
      <c r="R732" s="129"/>
      <c r="S732" s="129"/>
      <c r="T732" s="129"/>
      <c r="U732" s="129"/>
    </row>
    <row r="733" spans="1:21" ht="90">
      <c r="A733" s="4">
        <v>951</v>
      </c>
      <c r="B733" s="290" t="s">
        <v>4219</v>
      </c>
      <c r="C733" s="5" t="s">
        <v>4218</v>
      </c>
      <c r="D733" s="630">
        <v>26312</v>
      </c>
      <c r="E733" s="9" t="s">
        <v>1608</v>
      </c>
      <c r="F733" s="934">
        <v>32599855.66</v>
      </c>
      <c r="G733" s="528" t="s">
        <v>6283</v>
      </c>
      <c r="H733" s="435" t="s">
        <v>4209</v>
      </c>
      <c r="I733" s="42"/>
      <c r="J733" s="236"/>
      <c r="K733" s="446"/>
      <c r="L733" s="440"/>
      <c r="M733" s="70"/>
      <c r="N733" s="726">
        <f t="shared" si="11"/>
        <v>729</v>
      </c>
      <c r="O733" s="129"/>
      <c r="P733" s="129"/>
      <c r="Q733" s="129"/>
      <c r="R733" s="129"/>
      <c r="S733" s="129"/>
      <c r="T733" s="129"/>
      <c r="U733" s="129"/>
    </row>
    <row r="734" spans="1:21" ht="60">
      <c r="A734" s="4">
        <v>952</v>
      </c>
      <c r="B734" s="290" t="s">
        <v>4214</v>
      </c>
      <c r="C734" s="5" t="s">
        <v>1609</v>
      </c>
      <c r="D734" s="630">
        <v>11844</v>
      </c>
      <c r="E734" s="9" t="s">
        <v>1610</v>
      </c>
      <c r="F734" s="934">
        <v>14674395.35</v>
      </c>
      <c r="G734" s="528" t="s">
        <v>6283</v>
      </c>
      <c r="H734" s="435" t="s">
        <v>4210</v>
      </c>
      <c r="I734" s="42"/>
      <c r="J734" s="236"/>
      <c r="K734" s="446"/>
      <c r="L734" s="440"/>
      <c r="M734" s="70"/>
      <c r="N734" s="726">
        <f t="shared" si="11"/>
        <v>730</v>
      </c>
      <c r="O734" s="129"/>
      <c r="P734" s="129"/>
      <c r="Q734" s="129"/>
      <c r="R734" s="129"/>
      <c r="S734" s="129"/>
      <c r="T734" s="129"/>
      <c r="U734" s="129"/>
    </row>
    <row r="735" spans="1:21" ht="60">
      <c r="A735" s="4">
        <v>953</v>
      </c>
      <c r="B735" s="290" t="s">
        <v>4215</v>
      </c>
      <c r="C735" s="5" t="s">
        <v>1611</v>
      </c>
      <c r="D735" s="643">
        <v>15613</v>
      </c>
      <c r="E735" s="9" t="s">
        <v>1612</v>
      </c>
      <c r="F735" s="934">
        <v>19344084.309999999</v>
      </c>
      <c r="G735" s="528" t="s">
        <v>6283</v>
      </c>
      <c r="H735" s="435" t="s">
        <v>4211</v>
      </c>
      <c r="I735" s="42"/>
      <c r="J735" s="236"/>
      <c r="K735" s="446"/>
      <c r="L735" s="440"/>
      <c r="M735" s="70"/>
      <c r="N735" s="726">
        <f t="shared" si="11"/>
        <v>731</v>
      </c>
      <c r="O735" s="129"/>
      <c r="P735" s="129"/>
      <c r="Q735" s="129"/>
      <c r="R735" s="129"/>
      <c r="S735" s="129"/>
      <c r="T735" s="129"/>
      <c r="U735" s="129"/>
    </row>
    <row r="736" spans="1:21" ht="60">
      <c r="A736" s="4">
        <v>954</v>
      </c>
      <c r="B736" s="290" t="s">
        <v>4216</v>
      </c>
      <c r="C736" s="5" t="s">
        <v>1613</v>
      </c>
      <c r="D736" s="630">
        <v>8087</v>
      </c>
      <c r="E736" s="9" t="s">
        <v>1614</v>
      </c>
      <c r="F736" s="934">
        <v>10019574.060000001</v>
      </c>
      <c r="G736" s="528" t="s">
        <v>6283</v>
      </c>
      <c r="H736" s="435" t="s">
        <v>4212</v>
      </c>
      <c r="I736" s="42"/>
      <c r="J736" s="236"/>
      <c r="K736" s="446"/>
      <c r="L736" s="440"/>
      <c r="M736" s="70"/>
      <c r="N736" s="726">
        <f t="shared" si="11"/>
        <v>732</v>
      </c>
      <c r="O736" s="129"/>
      <c r="P736" s="129"/>
      <c r="Q736" s="129"/>
      <c r="R736" s="129"/>
      <c r="S736" s="129"/>
      <c r="T736" s="129"/>
      <c r="U736" s="129"/>
    </row>
    <row r="737" spans="1:21" ht="90.75" customHeight="1">
      <c r="A737" s="4">
        <v>955</v>
      </c>
      <c r="B737" s="290" t="s">
        <v>4217</v>
      </c>
      <c r="C737" s="5" t="s">
        <v>1615</v>
      </c>
      <c r="D737" s="630">
        <v>8744</v>
      </c>
      <c r="E737" s="9" t="s">
        <v>1616</v>
      </c>
      <c r="F737" s="912">
        <v>10833579.27</v>
      </c>
      <c r="G737" s="528" t="s">
        <v>6283</v>
      </c>
      <c r="H737" s="435" t="s">
        <v>4213</v>
      </c>
      <c r="I737" s="42"/>
      <c r="J737" s="236"/>
      <c r="K737" s="446"/>
      <c r="L737" s="440"/>
      <c r="M737" s="70"/>
      <c r="N737" s="726">
        <f t="shared" si="11"/>
        <v>733</v>
      </c>
      <c r="O737" s="129"/>
      <c r="P737" s="129"/>
      <c r="Q737" s="129"/>
      <c r="R737" s="129"/>
      <c r="S737" s="129"/>
      <c r="T737" s="129"/>
      <c r="U737" s="129"/>
    </row>
    <row r="738" spans="1:21" ht="75">
      <c r="A738" s="4">
        <v>956</v>
      </c>
      <c r="B738" s="290" t="s">
        <v>4223</v>
      </c>
      <c r="C738" s="5" t="s">
        <v>1617</v>
      </c>
      <c r="D738" s="630">
        <v>9993</v>
      </c>
      <c r="E738" s="9" t="s">
        <v>1618</v>
      </c>
      <c r="F738" s="912">
        <v>12381056.460000001</v>
      </c>
      <c r="G738" s="528" t="s">
        <v>6283</v>
      </c>
      <c r="H738" s="435" t="s">
        <v>5915</v>
      </c>
      <c r="I738" s="42"/>
      <c r="J738" s="311"/>
      <c r="K738" s="467"/>
      <c r="L738" s="467"/>
      <c r="M738" s="70"/>
      <c r="N738" s="726">
        <f t="shared" si="11"/>
        <v>734</v>
      </c>
      <c r="O738" s="129"/>
      <c r="P738" s="129"/>
      <c r="Q738" s="129"/>
      <c r="R738" s="129"/>
      <c r="S738" s="129"/>
      <c r="T738" s="129"/>
      <c r="U738" s="129"/>
    </row>
    <row r="739" spans="1:21" ht="60">
      <c r="A739" s="4">
        <v>957</v>
      </c>
      <c r="B739" s="290" t="s">
        <v>4224</v>
      </c>
      <c r="C739" s="5" t="s">
        <v>1619</v>
      </c>
      <c r="D739" s="630">
        <v>16745</v>
      </c>
      <c r="E739" s="9" t="s">
        <v>1620</v>
      </c>
      <c r="F739" s="912">
        <v>20746601.670000002</v>
      </c>
      <c r="G739" s="528" t="s">
        <v>6283</v>
      </c>
      <c r="H739" s="435" t="s">
        <v>4220</v>
      </c>
      <c r="I739" s="42"/>
      <c r="J739" s="311"/>
      <c r="K739" s="467"/>
      <c r="L739" s="467"/>
      <c r="M739" s="70"/>
      <c r="N739" s="726">
        <f t="shared" si="11"/>
        <v>735</v>
      </c>
      <c r="O739" s="129"/>
      <c r="P739" s="129"/>
      <c r="Q739" s="129"/>
      <c r="R739" s="129"/>
      <c r="S739" s="129"/>
      <c r="T739" s="129"/>
      <c r="U739" s="129"/>
    </row>
    <row r="740" spans="1:21" ht="60">
      <c r="A740" s="4">
        <v>958</v>
      </c>
      <c r="B740" s="290" t="s">
        <v>4225</v>
      </c>
      <c r="C740" s="5" t="s">
        <v>1621</v>
      </c>
      <c r="D740" s="630">
        <v>17882</v>
      </c>
      <c r="E740" s="9" t="s">
        <v>1622</v>
      </c>
      <c r="F740" s="912">
        <v>22155313.890000001</v>
      </c>
      <c r="G740" s="528" t="s">
        <v>6283</v>
      </c>
      <c r="H740" s="435" t="s">
        <v>4221</v>
      </c>
      <c r="I740" s="42"/>
      <c r="J740" s="311"/>
      <c r="K740" s="467"/>
      <c r="L740" s="467"/>
      <c r="M740" s="70"/>
      <c r="N740" s="726">
        <f t="shared" si="11"/>
        <v>736</v>
      </c>
      <c r="O740" s="129"/>
      <c r="P740" s="129"/>
      <c r="Q740" s="129"/>
      <c r="R740" s="129"/>
      <c r="S740" s="129"/>
      <c r="T740" s="129"/>
      <c r="U740" s="129"/>
    </row>
    <row r="741" spans="1:21" ht="60">
      <c r="A741" s="4">
        <v>959</v>
      </c>
      <c r="B741" s="290" t="s">
        <v>4226</v>
      </c>
      <c r="C741" s="5" t="s">
        <v>1623</v>
      </c>
      <c r="D741" s="630">
        <v>4500</v>
      </c>
      <c r="E741" s="68" t="s">
        <v>1624</v>
      </c>
      <c r="F741" s="912">
        <v>3651525</v>
      </c>
      <c r="G741" s="528" t="s">
        <v>6283</v>
      </c>
      <c r="H741" s="435" t="s">
        <v>4222</v>
      </c>
      <c r="I741" s="42"/>
      <c r="J741" s="486" t="s">
        <v>6801</v>
      </c>
      <c r="K741" s="586" t="s">
        <v>6804</v>
      </c>
      <c r="L741" s="105" t="s">
        <v>6805</v>
      </c>
      <c r="M741" s="70"/>
      <c r="N741" s="726">
        <f t="shared" si="11"/>
        <v>737</v>
      </c>
      <c r="O741" s="129"/>
      <c r="P741" s="129"/>
      <c r="Q741" s="129"/>
      <c r="R741" s="129"/>
      <c r="S741" s="129"/>
      <c r="T741" s="129"/>
      <c r="U741" s="129"/>
    </row>
    <row r="742" spans="1:21" ht="60">
      <c r="A742" s="4">
        <v>961</v>
      </c>
      <c r="B742" s="290" t="s">
        <v>4232</v>
      </c>
      <c r="C742" s="5" t="s">
        <v>1625</v>
      </c>
      <c r="D742" s="630">
        <v>805</v>
      </c>
      <c r="E742" s="350" t="s">
        <v>5265</v>
      </c>
      <c r="F742" s="912">
        <v>997373.21</v>
      </c>
      <c r="G742" s="528" t="s">
        <v>6283</v>
      </c>
      <c r="H742" s="435" t="s">
        <v>4227</v>
      </c>
      <c r="I742" s="239"/>
      <c r="J742" s="239"/>
      <c r="K742" s="438"/>
      <c r="L742" s="438"/>
      <c r="M742" s="70"/>
      <c r="N742" s="726">
        <f t="shared" si="11"/>
        <v>738</v>
      </c>
      <c r="O742" s="129"/>
      <c r="P742" s="129"/>
      <c r="Q742" s="129"/>
      <c r="R742" s="129"/>
      <c r="S742" s="129"/>
      <c r="T742" s="129"/>
      <c r="U742" s="129"/>
    </row>
    <row r="743" spans="1:21" ht="60">
      <c r="A743" s="4">
        <v>962</v>
      </c>
      <c r="B743" s="290" t="s">
        <v>4233</v>
      </c>
      <c r="C743" s="5" t="s">
        <v>1626</v>
      </c>
      <c r="D743" s="630">
        <v>14651</v>
      </c>
      <c r="E743" s="350" t="s">
        <v>5266</v>
      </c>
      <c r="F743" s="912">
        <v>18152192.350000001</v>
      </c>
      <c r="G743" s="528" t="s">
        <v>6283</v>
      </c>
      <c r="H743" s="435" t="s">
        <v>4228</v>
      </c>
      <c r="I743" s="239"/>
      <c r="J743" s="239"/>
      <c r="K743" s="438"/>
      <c r="L743" s="438"/>
      <c r="M743" s="70"/>
      <c r="N743" s="726">
        <f t="shared" si="11"/>
        <v>739</v>
      </c>
      <c r="O743" s="129"/>
      <c r="P743" s="129"/>
      <c r="Q743" s="129"/>
      <c r="R743" s="129"/>
      <c r="S743" s="129"/>
      <c r="T743" s="129"/>
      <c r="U743" s="129"/>
    </row>
    <row r="744" spans="1:21" ht="60">
      <c r="A744" s="4">
        <v>963</v>
      </c>
      <c r="B744" s="290" t="s">
        <v>4234</v>
      </c>
      <c r="C744" s="5" t="s">
        <v>1627</v>
      </c>
      <c r="D744" s="630">
        <v>2136</v>
      </c>
      <c r="E744" s="9" t="s">
        <v>2186</v>
      </c>
      <c r="F744" s="912">
        <v>2646446.17</v>
      </c>
      <c r="G744" s="528" t="s">
        <v>6283</v>
      </c>
      <c r="H744" s="435" t="s">
        <v>4229</v>
      </c>
      <c r="I744" s="239"/>
      <c r="J744" s="239"/>
      <c r="K744" s="438"/>
      <c r="L744" s="438"/>
      <c r="M744" s="70"/>
      <c r="N744" s="726">
        <f t="shared" si="11"/>
        <v>740</v>
      </c>
      <c r="O744" s="129"/>
      <c r="P744" s="129"/>
      <c r="Q744" s="129"/>
      <c r="R744" s="129"/>
      <c r="S744" s="129"/>
      <c r="T744" s="129"/>
      <c r="U744" s="129"/>
    </row>
    <row r="745" spans="1:21" ht="60">
      <c r="A745" s="4">
        <v>964</v>
      </c>
      <c r="B745" s="290" t="s">
        <v>4235</v>
      </c>
      <c r="C745" s="5" t="s">
        <v>1628</v>
      </c>
      <c r="D745" s="630">
        <v>12690</v>
      </c>
      <c r="E745" s="9" t="s">
        <v>2187</v>
      </c>
      <c r="F745" s="912">
        <v>15722566.449999999</v>
      </c>
      <c r="G745" s="528" t="s">
        <v>6283</v>
      </c>
      <c r="H745" s="435" t="s">
        <v>4230</v>
      </c>
      <c r="I745" s="239"/>
      <c r="J745" s="239"/>
      <c r="K745" s="438"/>
      <c r="L745" s="438"/>
      <c r="M745" s="70"/>
      <c r="N745" s="726">
        <f t="shared" si="11"/>
        <v>741</v>
      </c>
      <c r="O745" s="129"/>
      <c r="P745" s="129"/>
      <c r="Q745" s="129"/>
      <c r="R745" s="129"/>
      <c r="S745" s="129"/>
      <c r="T745" s="129"/>
      <c r="U745" s="129"/>
    </row>
    <row r="746" spans="1:21" ht="60">
      <c r="A746" s="4">
        <v>965</v>
      </c>
      <c r="B746" s="290" t="s">
        <v>4236</v>
      </c>
      <c r="C746" s="5" t="s">
        <v>1629</v>
      </c>
      <c r="D746" s="630">
        <v>735</v>
      </c>
      <c r="E746" s="9" t="s">
        <v>2188</v>
      </c>
      <c r="F746" s="912">
        <v>910645.1</v>
      </c>
      <c r="G746" s="528" t="s">
        <v>6283</v>
      </c>
      <c r="H746" s="435" t="s">
        <v>4231</v>
      </c>
      <c r="I746" s="42"/>
      <c r="J746" s="459"/>
      <c r="K746" s="443"/>
      <c r="L746" s="435"/>
      <c r="M746" s="70"/>
      <c r="N746" s="726">
        <f t="shared" si="11"/>
        <v>742</v>
      </c>
      <c r="O746" s="129"/>
      <c r="P746" s="129"/>
      <c r="Q746" s="129"/>
      <c r="R746" s="129"/>
      <c r="S746" s="129"/>
      <c r="T746" s="129"/>
      <c r="U746" s="129"/>
    </row>
    <row r="747" spans="1:21" ht="60">
      <c r="A747" s="4">
        <v>969</v>
      </c>
      <c r="B747" s="290" t="s">
        <v>4239</v>
      </c>
      <c r="C747" s="5" t="s">
        <v>1630</v>
      </c>
      <c r="D747" s="630">
        <v>1119</v>
      </c>
      <c r="E747" s="9" t="s">
        <v>1631</v>
      </c>
      <c r="F747" s="912">
        <v>1386410.7</v>
      </c>
      <c r="G747" s="528" t="s">
        <v>6283</v>
      </c>
      <c r="H747" s="435" t="s">
        <v>4237</v>
      </c>
      <c r="I747" s="42"/>
      <c r="J747" s="311"/>
      <c r="K747" s="467"/>
      <c r="L747" s="467"/>
      <c r="M747" s="70"/>
      <c r="N747" s="726">
        <f t="shared" si="11"/>
        <v>743</v>
      </c>
      <c r="O747" s="129"/>
      <c r="P747" s="129"/>
      <c r="Q747" s="129"/>
      <c r="R747" s="129"/>
      <c r="S747" s="129"/>
      <c r="T747" s="129"/>
      <c r="U747" s="129"/>
    </row>
    <row r="748" spans="1:21" ht="60">
      <c r="A748" s="4">
        <v>970</v>
      </c>
      <c r="B748" s="290" t="s">
        <v>4240</v>
      </c>
      <c r="C748" s="5" t="s">
        <v>1632</v>
      </c>
      <c r="D748" s="630">
        <v>1252</v>
      </c>
      <c r="E748" s="9" t="s">
        <v>1633</v>
      </c>
      <c r="F748" s="912">
        <v>1551194.1</v>
      </c>
      <c r="G748" s="528" t="s">
        <v>6283</v>
      </c>
      <c r="H748" s="435" t="s">
        <v>4238</v>
      </c>
      <c r="I748" s="42"/>
      <c r="J748" s="311"/>
      <c r="K748" s="467"/>
      <c r="L748" s="467"/>
      <c r="M748" s="70"/>
      <c r="N748" s="726">
        <f t="shared" si="11"/>
        <v>744</v>
      </c>
      <c r="O748" s="129"/>
      <c r="P748" s="129"/>
      <c r="Q748" s="129"/>
      <c r="R748" s="129"/>
      <c r="S748" s="129"/>
      <c r="T748" s="129"/>
      <c r="U748" s="129"/>
    </row>
    <row r="749" spans="1:21" ht="60">
      <c r="A749" s="289">
        <v>971</v>
      </c>
      <c r="B749" s="290" t="s">
        <v>4246</v>
      </c>
      <c r="C749" s="5" t="s">
        <v>1634</v>
      </c>
      <c r="D749" s="630">
        <v>4264</v>
      </c>
      <c r="E749" s="9" t="s">
        <v>1635</v>
      </c>
      <c r="F749" s="912">
        <v>5282980.5599999996</v>
      </c>
      <c r="G749" s="528" t="s">
        <v>6283</v>
      </c>
      <c r="H749" s="435" t="s">
        <v>4241</v>
      </c>
      <c r="I749" s="42"/>
      <c r="J749" s="311"/>
      <c r="K749" s="467"/>
      <c r="L749" s="467"/>
      <c r="M749" s="70"/>
      <c r="N749" s="726">
        <f t="shared" si="11"/>
        <v>745</v>
      </c>
      <c r="O749" s="129"/>
      <c r="P749" s="129"/>
      <c r="Q749" s="129"/>
      <c r="R749" s="129"/>
      <c r="S749" s="129"/>
      <c r="T749" s="129"/>
      <c r="U749" s="129"/>
    </row>
    <row r="750" spans="1:21" ht="60">
      <c r="A750" s="289">
        <v>972</v>
      </c>
      <c r="B750" s="290" t="s">
        <v>4247</v>
      </c>
      <c r="C750" s="5" t="s">
        <v>1636</v>
      </c>
      <c r="D750" s="630">
        <v>2951</v>
      </c>
      <c r="E750" s="9" t="s">
        <v>1637</v>
      </c>
      <c r="F750" s="912">
        <v>3656209.1</v>
      </c>
      <c r="G750" s="528" t="s">
        <v>6283</v>
      </c>
      <c r="H750" s="435" t="s">
        <v>4242</v>
      </c>
      <c r="I750" s="42"/>
      <c r="J750" s="311"/>
      <c r="K750" s="467"/>
      <c r="L750" s="467"/>
      <c r="M750" s="70"/>
      <c r="N750" s="726">
        <f t="shared" si="11"/>
        <v>746</v>
      </c>
      <c r="O750" s="129"/>
      <c r="P750" s="129"/>
      <c r="Q750" s="129"/>
      <c r="R750" s="129"/>
      <c r="S750" s="129"/>
      <c r="T750" s="129"/>
      <c r="U750" s="129"/>
    </row>
    <row r="751" spans="1:21" ht="60">
      <c r="A751" s="289">
        <v>973</v>
      </c>
      <c r="B751" s="290" t="s">
        <v>4248</v>
      </c>
      <c r="C751" s="5" t="s">
        <v>1638</v>
      </c>
      <c r="D751" s="630">
        <v>14104</v>
      </c>
      <c r="E751" s="9" t="s">
        <v>1639</v>
      </c>
      <c r="F751" s="912">
        <v>17474474.170000002</v>
      </c>
      <c r="G751" s="528" t="s">
        <v>6283</v>
      </c>
      <c r="H751" s="435" t="s">
        <v>4243</v>
      </c>
      <c r="I751" s="42"/>
      <c r="J751" s="311"/>
      <c r="K751" s="467"/>
      <c r="L751" s="467"/>
      <c r="M751" s="70"/>
      <c r="N751" s="726">
        <f t="shared" si="11"/>
        <v>747</v>
      </c>
      <c r="O751" s="129"/>
      <c r="P751" s="129"/>
      <c r="Q751" s="129"/>
      <c r="R751" s="129"/>
      <c r="S751" s="129"/>
      <c r="T751" s="129"/>
      <c r="U751" s="129"/>
    </row>
    <row r="752" spans="1:21" ht="60">
      <c r="A752" s="289">
        <v>974</v>
      </c>
      <c r="B752" s="290" t="s">
        <v>4249</v>
      </c>
      <c r="C752" s="5" t="s">
        <v>1640</v>
      </c>
      <c r="D752" s="630">
        <v>985</v>
      </c>
      <c r="E752" s="9" t="s">
        <v>1641</v>
      </c>
      <c r="F752" s="912">
        <v>1220388.3400000001</v>
      </c>
      <c r="G752" s="528" t="s">
        <v>6283</v>
      </c>
      <c r="H752" s="435" t="s">
        <v>4244</v>
      </c>
      <c r="I752" s="42"/>
      <c r="J752" s="311"/>
      <c r="K752" s="467"/>
      <c r="L752" s="467"/>
      <c r="M752" s="70"/>
      <c r="N752" s="726">
        <f t="shared" si="11"/>
        <v>748</v>
      </c>
      <c r="O752" s="129"/>
      <c r="P752" s="129"/>
      <c r="Q752" s="129"/>
      <c r="R752" s="129"/>
      <c r="S752" s="129"/>
      <c r="T752" s="129"/>
      <c r="U752" s="129"/>
    </row>
    <row r="753" spans="1:21" ht="60">
      <c r="A753" s="289">
        <v>975</v>
      </c>
      <c r="B753" s="290" t="s">
        <v>4250</v>
      </c>
      <c r="C753" s="5" t="s">
        <v>1642</v>
      </c>
      <c r="D753" s="630">
        <v>740</v>
      </c>
      <c r="E753" s="9" t="s">
        <v>1643</v>
      </c>
      <c r="F753" s="912">
        <v>916839.96</v>
      </c>
      <c r="G753" s="528" t="s">
        <v>6283</v>
      </c>
      <c r="H753" s="435" t="s">
        <v>4245</v>
      </c>
      <c r="I753" s="42"/>
      <c r="J753" s="459"/>
      <c r="K753" s="443"/>
      <c r="L753" s="435"/>
      <c r="M753" s="70"/>
      <c r="N753" s="726">
        <f t="shared" si="11"/>
        <v>749</v>
      </c>
      <c r="O753" s="129"/>
      <c r="P753" s="129"/>
      <c r="Q753" s="129"/>
      <c r="R753" s="129"/>
      <c r="S753" s="129"/>
      <c r="T753" s="129"/>
      <c r="U753" s="129"/>
    </row>
    <row r="754" spans="1:21" ht="60">
      <c r="A754" s="2">
        <v>976</v>
      </c>
      <c r="B754" s="290" t="s">
        <v>4393</v>
      </c>
      <c r="C754" s="5" t="s">
        <v>1644</v>
      </c>
      <c r="D754" s="630">
        <v>5331</v>
      </c>
      <c r="E754" s="9" t="s">
        <v>1645</v>
      </c>
      <c r="F754" s="912">
        <v>6604964.6799999997</v>
      </c>
      <c r="G754" s="528" t="s">
        <v>6283</v>
      </c>
      <c r="H754" s="435" t="s">
        <v>4254</v>
      </c>
      <c r="I754" s="42"/>
      <c r="J754" s="311"/>
      <c r="K754" s="467"/>
      <c r="L754" s="467"/>
      <c r="M754" s="70"/>
      <c r="N754" s="726">
        <f t="shared" si="11"/>
        <v>750</v>
      </c>
      <c r="O754" s="129"/>
      <c r="P754" s="129"/>
      <c r="Q754" s="129"/>
      <c r="R754" s="129"/>
      <c r="S754" s="129"/>
      <c r="T754" s="129"/>
      <c r="U754" s="129"/>
    </row>
    <row r="755" spans="1:21" ht="60">
      <c r="A755" s="2">
        <v>977</v>
      </c>
      <c r="B755" s="290" t="s">
        <v>4394</v>
      </c>
      <c r="C755" s="5" t="s">
        <v>1646</v>
      </c>
      <c r="D755" s="630">
        <v>4970</v>
      </c>
      <c r="E755" s="9" t="s">
        <v>1647</v>
      </c>
      <c r="F755" s="912">
        <v>6157695.4500000002</v>
      </c>
      <c r="G755" s="528" t="s">
        <v>6283</v>
      </c>
      <c r="H755" s="435" t="s">
        <v>4255</v>
      </c>
      <c r="I755" s="42"/>
      <c r="J755" s="311"/>
      <c r="K755" s="467"/>
      <c r="L755" s="467"/>
      <c r="M755" s="70"/>
      <c r="N755" s="726">
        <f t="shared" si="11"/>
        <v>751</v>
      </c>
      <c r="O755" s="129"/>
      <c r="P755" s="129"/>
      <c r="Q755" s="129"/>
      <c r="R755" s="129"/>
      <c r="S755" s="129"/>
      <c r="T755" s="129"/>
      <c r="U755" s="129"/>
    </row>
    <row r="756" spans="1:21" ht="60">
      <c r="A756" s="2">
        <v>978</v>
      </c>
      <c r="B756" s="290" t="s">
        <v>4395</v>
      </c>
      <c r="C756" s="5" t="s">
        <v>1648</v>
      </c>
      <c r="D756" s="630">
        <v>9</v>
      </c>
      <c r="E756" s="9" t="s">
        <v>1649</v>
      </c>
      <c r="F756" s="912">
        <v>9030.33</v>
      </c>
      <c r="G756" s="528" t="s">
        <v>6283</v>
      </c>
      <c r="H756" s="435" t="s">
        <v>4256</v>
      </c>
      <c r="I756" s="42"/>
      <c r="J756" s="311"/>
      <c r="K756" s="311"/>
      <c r="L756" s="311"/>
      <c r="M756" s="70"/>
      <c r="N756" s="726">
        <f t="shared" si="11"/>
        <v>752</v>
      </c>
      <c r="O756" s="129"/>
      <c r="P756" s="129"/>
      <c r="Q756" s="129"/>
      <c r="R756" s="129"/>
      <c r="S756" s="129"/>
      <c r="T756" s="129"/>
      <c r="U756" s="129"/>
    </row>
    <row r="757" spans="1:21" ht="60">
      <c r="A757" s="2">
        <v>979</v>
      </c>
      <c r="B757" s="290" t="s">
        <v>4396</v>
      </c>
      <c r="C757" s="5" t="s">
        <v>1650</v>
      </c>
      <c r="D757" s="630">
        <v>1504</v>
      </c>
      <c r="E757" s="9" t="s">
        <v>1651</v>
      </c>
      <c r="F757" s="912">
        <v>1863415.28</v>
      </c>
      <c r="G757" s="528" t="s">
        <v>6283</v>
      </c>
      <c r="H757" s="435" t="s">
        <v>4257</v>
      </c>
      <c r="I757" s="42"/>
      <c r="J757" s="484"/>
      <c r="K757" s="479"/>
      <c r="L757" s="441"/>
      <c r="M757" s="70"/>
      <c r="N757" s="726">
        <f t="shared" si="11"/>
        <v>753</v>
      </c>
      <c r="O757" s="129"/>
      <c r="P757" s="129"/>
      <c r="Q757" s="129"/>
      <c r="R757" s="129"/>
      <c r="S757" s="129"/>
      <c r="T757" s="129"/>
      <c r="U757" s="129"/>
    </row>
    <row r="758" spans="1:21" ht="45">
      <c r="A758" s="2">
        <v>981</v>
      </c>
      <c r="B758" s="299" t="s">
        <v>4422</v>
      </c>
      <c r="C758" s="5" t="s">
        <v>1652</v>
      </c>
      <c r="D758" s="625">
        <f>24812-2916-1057-15904-826-815</f>
        <v>3294</v>
      </c>
      <c r="E758" s="9" t="s">
        <v>1653</v>
      </c>
      <c r="F758" s="912">
        <v>6253659</v>
      </c>
      <c r="G758" s="528" t="s">
        <v>6283</v>
      </c>
      <c r="H758" s="435" t="s">
        <v>4258</v>
      </c>
      <c r="I758" s="42"/>
      <c r="J758" s="311"/>
      <c r="K758" s="467"/>
      <c r="L758" s="441"/>
      <c r="M758" s="70"/>
      <c r="N758" s="726">
        <f t="shared" si="11"/>
        <v>754</v>
      </c>
      <c r="O758" s="129"/>
      <c r="P758" s="129"/>
      <c r="Q758" s="129"/>
      <c r="R758" s="129"/>
      <c r="S758" s="129"/>
      <c r="T758" s="129"/>
      <c r="U758" s="129"/>
    </row>
    <row r="759" spans="1:21" ht="60">
      <c r="A759" s="2">
        <v>982</v>
      </c>
      <c r="B759" s="299" t="s">
        <v>4423</v>
      </c>
      <c r="C759" s="5" t="s">
        <v>1654</v>
      </c>
      <c r="D759" s="630">
        <v>2410</v>
      </c>
      <c r="E759" s="9" t="s">
        <v>1655</v>
      </c>
      <c r="F759" s="912">
        <v>2985924.75</v>
      </c>
      <c r="G759" s="528" t="s">
        <v>6283</v>
      </c>
      <c r="H759" s="435" t="s">
        <v>4259</v>
      </c>
      <c r="I759" s="42"/>
      <c r="J759" s="311"/>
      <c r="K759" s="467"/>
      <c r="L759" s="441"/>
      <c r="M759" s="70"/>
      <c r="N759" s="726">
        <f t="shared" si="11"/>
        <v>755</v>
      </c>
      <c r="O759" s="129"/>
      <c r="P759" s="129"/>
      <c r="Q759" s="129"/>
      <c r="R759" s="129"/>
      <c r="S759" s="129"/>
      <c r="T759" s="129"/>
      <c r="U759" s="129"/>
    </row>
    <row r="760" spans="1:21" ht="45">
      <c r="A760" s="2">
        <v>983</v>
      </c>
      <c r="B760" s="299" t="s">
        <v>3066</v>
      </c>
      <c r="C760" s="5" t="s">
        <v>1656</v>
      </c>
      <c r="D760" s="630">
        <v>1214</v>
      </c>
      <c r="E760" s="4" t="s">
        <v>1657</v>
      </c>
      <c r="F760" s="912">
        <v>7532287.2800000003</v>
      </c>
      <c r="G760" s="528" t="s">
        <v>6283</v>
      </c>
      <c r="H760" s="435" t="s">
        <v>4260</v>
      </c>
      <c r="I760" s="42"/>
      <c r="J760" s="311"/>
      <c r="K760" s="467"/>
      <c r="L760" s="441"/>
      <c r="M760" s="70"/>
      <c r="N760" s="726">
        <f t="shared" ref="N760:N823" si="12">N759+1</f>
        <v>756</v>
      </c>
      <c r="O760" s="129"/>
      <c r="P760" s="129"/>
      <c r="Q760" s="129"/>
      <c r="R760" s="129"/>
      <c r="S760" s="129"/>
      <c r="T760" s="129"/>
      <c r="U760" s="129"/>
    </row>
    <row r="761" spans="1:21" ht="44.25" customHeight="1">
      <c r="A761" s="2">
        <v>985</v>
      </c>
      <c r="B761" s="299" t="s">
        <v>4424</v>
      </c>
      <c r="C761" s="5" t="s">
        <v>1658</v>
      </c>
      <c r="D761" s="630">
        <v>630</v>
      </c>
      <c r="E761" s="9" t="s">
        <v>173</v>
      </c>
      <c r="F761" s="912">
        <v>218767.5</v>
      </c>
      <c r="G761" s="528" t="s">
        <v>6283</v>
      </c>
      <c r="H761" s="435" t="s">
        <v>4261</v>
      </c>
      <c r="I761" s="42"/>
      <c r="J761" s="459" t="s">
        <v>1659</v>
      </c>
      <c r="K761" s="467"/>
      <c r="L761" s="441"/>
      <c r="M761" s="70"/>
      <c r="N761" s="726">
        <f t="shared" si="12"/>
        <v>757</v>
      </c>
      <c r="O761" s="129"/>
      <c r="P761" s="129"/>
      <c r="Q761" s="129"/>
      <c r="R761" s="129"/>
      <c r="S761" s="129"/>
      <c r="T761" s="129"/>
      <c r="U761" s="129"/>
    </row>
    <row r="762" spans="1:21" ht="60">
      <c r="A762" s="289">
        <v>986</v>
      </c>
      <c r="B762" s="299" t="s">
        <v>4425</v>
      </c>
      <c r="C762" s="5" t="s">
        <v>1660</v>
      </c>
      <c r="D762" s="630">
        <v>1592</v>
      </c>
      <c r="E762" s="9" t="s">
        <v>1661</v>
      </c>
      <c r="F762" s="912">
        <v>1972444.91</v>
      </c>
      <c r="G762" s="528" t="s">
        <v>6283</v>
      </c>
      <c r="H762" s="435" t="s">
        <v>4262</v>
      </c>
      <c r="I762" s="42"/>
      <c r="J762" s="311"/>
      <c r="K762" s="467"/>
      <c r="L762" s="441"/>
      <c r="M762" s="70"/>
      <c r="N762" s="726">
        <f t="shared" si="12"/>
        <v>758</v>
      </c>
      <c r="O762" s="129"/>
      <c r="P762" s="129"/>
      <c r="Q762" s="129"/>
      <c r="R762" s="129"/>
      <c r="S762" s="129"/>
      <c r="T762" s="129"/>
      <c r="U762" s="129"/>
    </row>
    <row r="763" spans="1:21" ht="45">
      <c r="A763" s="287">
        <v>987</v>
      </c>
      <c r="B763" s="296" t="s">
        <v>4426</v>
      </c>
      <c r="C763" s="278" t="s">
        <v>1662</v>
      </c>
      <c r="D763" s="659">
        <v>11552</v>
      </c>
      <c r="E763" s="349" t="s">
        <v>6417</v>
      </c>
      <c r="F763" s="912">
        <v>11139031.949999999</v>
      </c>
      <c r="G763" s="528" t="s">
        <v>6283</v>
      </c>
      <c r="H763" s="267" t="s">
        <v>4263</v>
      </c>
      <c r="I763" s="42"/>
      <c r="J763" s="96" t="s">
        <v>1663</v>
      </c>
      <c r="K763" s="89" t="s">
        <v>2770</v>
      </c>
      <c r="L763" s="89" t="s">
        <v>1664</v>
      </c>
      <c r="M763" s="70"/>
      <c r="N763" s="726">
        <f t="shared" si="12"/>
        <v>759</v>
      </c>
      <c r="O763" s="129"/>
      <c r="P763" s="129"/>
      <c r="Q763" s="129"/>
      <c r="R763" s="129"/>
      <c r="S763" s="129"/>
      <c r="T763" s="129"/>
      <c r="U763" s="129"/>
    </row>
    <row r="764" spans="1:21" ht="45">
      <c r="A764" s="294">
        <v>988</v>
      </c>
      <c r="B764" s="299" t="s">
        <v>4427</v>
      </c>
      <c r="C764" s="5" t="s">
        <v>1665</v>
      </c>
      <c r="D764" s="630">
        <v>527</v>
      </c>
      <c r="E764" s="9" t="s">
        <v>1666</v>
      </c>
      <c r="F764" s="912">
        <v>162036.69</v>
      </c>
      <c r="G764" s="528" t="s">
        <v>6283</v>
      </c>
      <c r="H764" s="435" t="s">
        <v>4264</v>
      </c>
      <c r="I764" s="42"/>
      <c r="J764" s="96" t="s">
        <v>2768</v>
      </c>
      <c r="K764" s="89" t="s">
        <v>2769</v>
      </c>
      <c r="L764" s="95" t="s">
        <v>2767</v>
      </c>
      <c r="M764" s="70"/>
      <c r="N764" s="726">
        <f t="shared" si="12"/>
        <v>760</v>
      </c>
      <c r="O764" s="129"/>
      <c r="P764" s="129"/>
      <c r="Q764" s="129"/>
      <c r="R764" s="129"/>
      <c r="S764" s="129"/>
      <c r="T764" s="129"/>
      <c r="U764" s="129"/>
    </row>
    <row r="765" spans="1:21" ht="45">
      <c r="A765" s="287">
        <v>989</v>
      </c>
      <c r="B765" s="299" t="s">
        <v>4428</v>
      </c>
      <c r="C765" s="5" t="s">
        <v>1667</v>
      </c>
      <c r="D765" s="630">
        <v>6216</v>
      </c>
      <c r="E765" s="9" t="s">
        <v>1668</v>
      </c>
      <c r="F765" s="912">
        <v>9520176.9600000009</v>
      </c>
      <c r="G765" s="528" t="s">
        <v>6283</v>
      </c>
      <c r="H765" s="435" t="s">
        <v>4265</v>
      </c>
      <c r="I765" s="42"/>
      <c r="J765" s="92" t="s">
        <v>2750</v>
      </c>
      <c r="K765" s="93" t="s">
        <v>2751</v>
      </c>
      <c r="L765" s="100" t="s">
        <v>2752</v>
      </c>
      <c r="M765" s="70"/>
      <c r="N765" s="726">
        <f t="shared" si="12"/>
        <v>761</v>
      </c>
      <c r="O765" s="129"/>
      <c r="P765" s="129"/>
      <c r="Q765" s="129"/>
      <c r="R765" s="129"/>
      <c r="S765" s="129"/>
      <c r="T765" s="129"/>
      <c r="U765" s="129"/>
    </row>
    <row r="766" spans="1:21" ht="45">
      <c r="A766" s="287">
        <v>990</v>
      </c>
      <c r="B766" s="299" t="s">
        <v>4429</v>
      </c>
      <c r="C766" s="72" t="s">
        <v>1669</v>
      </c>
      <c r="D766" s="626">
        <v>38729</v>
      </c>
      <c r="E766" s="471" t="s">
        <v>1670</v>
      </c>
      <c r="F766" s="912">
        <v>30743467.489999998</v>
      </c>
      <c r="G766" s="528" t="s">
        <v>6283</v>
      </c>
      <c r="H766" s="435" t="s">
        <v>4266</v>
      </c>
      <c r="I766" s="42"/>
      <c r="J766" s="486" t="s">
        <v>6801</v>
      </c>
      <c r="K766" s="586" t="s">
        <v>6806</v>
      </c>
      <c r="L766" s="105" t="s">
        <v>6807</v>
      </c>
      <c r="M766" s="70"/>
      <c r="N766" s="726">
        <f t="shared" si="12"/>
        <v>762</v>
      </c>
      <c r="O766" s="129"/>
      <c r="P766" s="129"/>
      <c r="Q766" s="129"/>
      <c r="R766" s="129"/>
      <c r="S766" s="129"/>
      <c r="T766" s="129"/>
      <c r="U766" s="129"/>
    </row>
    <row r="767" spans="1:21" ht="45">
      <c r="A767" s="289">
        <v>991</v>
      </c>
      <c r="B767" s="299" t="s">
        <v>4430</v>
      </c>
      <c r="C767" s="5" t="s">
        <v>1671</v>
      </c>
      <c r="D767" s="630">
        <v>7666</v>
      </c>
      <c r="E767" s="2" t="s">
        <v>1672</v>
      </c>
      <c r="F767" s="912">
        <v>17565029.140000001</v>
      </c>
      <c r="G767" s="528" t="s">
        <v>6283</v>
      </c>
      <c r="H767" s="435" t="s">
        <v>4267</v>
      </c>
      <c r="I767" s="42"/>
      <c r="J767" s="452" t="s">
        <v>6743</v>
      </c>
      <c r="K767" s="584" t="s">
        <v>6760</v>
      </c>
      <c r="L767" s="95" t="s">
        <v>6761</v>
      </c>
      <c r="M767" s="70"/>
      <c r="N767" s="726">
        <f t="shared" si="12"/>
        <v>763</v>
      </c>
      <c r="O767" s="129"/>
      <c r="P767" s="129"/>
      <c r="Q767" s="129"/>
      <c r="R767" s="129"/>
      <c r="S767" s="129"/>
      <c r="T767" s="129"/>
      <c r="U767" s="129"/>
    </row>
    <row r="768" spans="1:21" ht="45">
      <c r="A768" s="289">
        <v>992</v>
      </c>
      <c r="B768" s="299" t="s">
        <v>4431</v>
      </c>
      <c r="C768" s="5" t="s">
        <v>1673</v>
      </c>
      <c r="D768" s="630">
        <v>458</v>
      </c>
      <c r="E768" s="696" t="s">
        <v>7394</v>
      </c>
      <c r="F768" s="912">
        <v>2966227.84</v>
      </c>
      <c r="G768" s="528" t="s">
        <v>6283</v>
      </c>
      <c r="H768" s="435" t="s">
        <v>4268</v>
      </c>
      <c r="I768" s="42"/>
      <c r="J768" s="311"/>
      <c r="K768" s="467"/>
      <c r="L768" s="441"/>
      <c r="M768" s="70"/>
      <c r="N768" s="726">
        <f t="shared" si="12"/>
        <v>764</v>
      </c>
      <c r="O768" s="129"/>
      <c r="P768" s="129"/>
      <c r="Q768" s="129"/>
      <c r="R768" s="129"/>
      <c r="S768" s="129"/>
      <c r="T768" s="129"/>
      <c r="U768" s="129"/>
    </row>
    <row r="769" spans="1:21" ht="60">
      <c r="A769" s="289">
        <v>994</v>
      </c>
      <c r="B769" s="299" t="s">
        <v>4432</v>
      </c>
      <c r="C769" s="5" t="s">
        <v>1674</v>
      </c>
      <c r="D769" s="630">
        <v>11480</v>
      </c>
      <c r="E769" s="4" t="s">
        <v>1675</v>
      </c>
      <c r="F769" s="912">
        <v>18313699.600000001</v>
      </c>
      <c r="G769" s="528" t="s">
        <v>6283</v>
      </c>
      <c r="H769" s="435" t="s">
        <v>4269</v>
      </c>
      <c r="I769" s="42"/>
      <c r="J769" s="311"/>
      <c r="K769" s="467"/>
      <c r="L769" s="441"/>
      <c r="M769" s="70"/>
      <c r="N769" s="726">
        <f t="shared" si="12"/>
        <v>765</v>
      </c>
      <c r="O769" s="129"/>
      <c r="P769" s="129"/>
      <c r="Q769" s="129"/>
      <c r="R769" s="129"/>
      <c r="S769" s="129"/>
      <c r="T769" s="129"/>
      <c r="U769" s="129"/>
    </row>
    <row r="770" spans="1:21" ht="45">
      <c r="A770" s="289">
        <v>995</v>
      </c>
      <c r="B770" s="299" t="s">
        <v>4433</v>
      </c>
      <c r="C770" s="69" t="s">
        <v>1676</v>
      </c>
      <c r="D770" s="630">
        <v>8157</v>
      </c>
      <c r="E770" s="6" t="s">
        <v>1076</v>
      </c>
      <c r="F770" s="912">
        <v>13550326.83</v>
      </c>
      <c r="G770" s="528" t="s">
        <v>6283</v>
      </c>
      <c r="H770" s="435" t="s">
        <v>5916</v>
      </c>
      <c r="I770" s="42"/>
      <c r="J770" s="701" t="s">
        <v>7223</v>
      </c>
      <c r="K770" s="701" t="s">
        <v>7243</v>
      </c>
      <c r="L770" s="701" t="s">
        <v>7268</v>
      </c>
      <c r="M770" s="70"/>
      <c r="N770" s="726">
        <f t="shared" si="12"/>
        <v>766</v>
      </c>
      <c r="O770" s="129"/>
      <c r="P770" s="129"/>
      <c r="Q770" s="129"/>
      <c r="R770" s="129"/>
      <c r="S770" s="129"/>
      <c r="T770" s="129"/>
      <c r="U770" s="129"/>
    </row>
    <row r="771" spans="1:21" ht="45">
      <c r="A771" s="289">
        <v>996</v>
      </c>
      <c r="B771" s="299" t="s">
        <v>4434</v>
      </c>
      <c r="C771" s="69" t="s">
        <v>1677</v>
      </c>
      <c r="D771" s="630">
        <v>15990</v>
      </c>
      <c r="E771" s="152" t="s">
        <v>2392</v>
      </c>
      <c r="F771" s="912">
        <v>22408705.800000001</v>
      </c>
      <c r="G771" s="528" t="s">
        <v>6283</v>
      </c>
      <c r="H771" s="435" t="s">
        <v>4271</v>
      </c>
      <c r="I771" s="42"/>
      <c r="J771" s="486" t="s">
        <v>6801</v>
      </c>
      <c r="K771" s="586" t="s">
        <v>6808</v>
      </c>
      <c r="L771" s="105" t="s">
        <v>6809</v>
      </c>
      <c r="M771" s="70"/>
      <c r="N771" s="726">
        <f t="shared" si="12"/>
        <v>767</v>
      </c>
      <c r="O771" s="129"/>
      <c r="P771" s="129"/>
      <c r="Q771" s="129"/>
      <c r="R771" s="129"/>
      <c r="S771" s="129"/>
      <c r="T771" s="129"/>
      <c r="U771" s="129"/>
    </row>
    <row r="772" spans="1:21" ht="45">
      <c r="A772" s="286">
        <v>997</v>
      </c>
      <c r="B772" s="299" t="s">
        <v>4435</v>
      </c>
      <c r="C772" s="293" t="s">
        <v>4270</v>
      </c>
      <c r="D772" s="630">
        <v>655251</v>
      </c>
      <c r="E772" s="772" t="s">
        <v>7346</v>
      </c>
      <c r="F772" s="957">
        <v>2804474.28</v>
      </c>
      <c r="G772" s="528" t="s">
        <v>6283</v>
      </c>
      <c r="H772" s="435" t="s">
        <v>4272</v>
      </c>
      <c r="I772" s="42"/>
      <c r="J772" s="459"/>
      <c r="K772" s="433"/>
      <c r="L772" s="471"/>
      <c r="M772" s="70"/>
      <c r="N772" s="726">
        <f t="shared" si="12"/>
        <v>768</v>
      </c>
      <c r="O772" s="129"/>
      <c r="P772" s="129"/>
      <c r="Q772" s="129"/>
      <c r="R772" s="129"/>
      <c r="S772" s="129"/>
      <c r="T772" s="129"/>
      <c r="U772" s="129"/>
    </row>
    <row r="773" spans="1:21" ht="45">
      <c r="A773" s="289">
        <v>998</v>
      </c>
      <c r="B773" s="299" t="s">
        <v>4436</v>
      </c>
      <c r="C773" s="5" t="s">
        <v>1678</v>
      </c>
      <c r="D773" s="630">
        <v>57397</v>
      </c>
      <c r="E773" s="6" t="s">
        <v>1076</v>
      </c>
      <c r="F773" s="912">
        <v>179734113.74000001</v>
      </c>
      <c r="G773" s="528" t="s">
        <v>6283</v>
      </c>
      <c r="H773" s="435" t="s">
        <v>4273</v>
      </c>
      <c r="I773" s="42"/>
      <c r="J773" s="701" t="s">
        <v>7223</v>
      </c>
      <c r="K773" s="701" t="s">
        <v>7243</v>
      </c>
      <c r="L773" s="701" t="s">
        <v>7248</v>
      </c>
      <c r="M773" s="70"/>
      <c r="N773" s="726">
        <f t="shared" si="12"/>
        <v>769</v>
      </c>
      <c r="O773" s="129"/>
      <c r="P773" s="129"/>
      <c r="Q773" s="129"/>
      <c r="R773" s="129"/>
      <c r="S773" s="129"/>
      <c r="T773" s="129"/>
      <c r="U773" s="129"/>
    </row>
    <row r="774" spans="1:21" ht="60">
      <c r="A774" s="289">
        <v>1000</v>
      </c>
      <c r="B774" s="299" t="s">
        <v>4437</v>
      </c>
      <c r="C774" s="69" t="s">
        <v>1679</v>
      </c>
      <c r="D774" s="630">
        <v>28227</v>
      </c>
      <c r="E774" s="9" t="s">
        <v>1680</v>
      </c>
      <c r="F774" s="912">
        <v>7098627.5999999996</v>
      </c>
      <c r="G774" s="528" t="s">
        <v>6283</v>
      </c>
      <c r="H774" s="435" t="s">
        <v>4274</v>
      </c>
      <c r="I774" s="42"/>
      <c r="J774" s="440"/>
      <c r="K774" s="440"/>
      <c r="L774" s="440"/>
      <c r="M774" s="70"/>
      <c r="N774" s="726">
        <f t="shared" si="12"/>
        <v>770</v>
      </c>
      <c r="O774" s="129"/>
      <c r="P774" s="129"/>
      <c r="Q774" s="129"/>
      <c r="R774" s="129"/>
      <c r="S774" s="129"/>
      <c r="T774" s="129"/>
      <c r="U774" s="129"/>
    </row>
    <row r="775" spans="1:21" ht="45">
      <c r="A775" s="289">
        <v>1001</v>
      </c>
      <c r="B775" s="299" t="s">
        <v>4438</v>
      </c>
      <c r="C775" s="69" t="s">
        <v>1681</v>
      </c>
      <c r="D775" s="630">
        <v>4848</v>
      </c>
      <c r="E775" s="9" t="s">
        <v>1682</v>
      </c>
      <c r="F775" s="912">
        <v>1748860.62</v>
      </c>
      <c r="G775" s="528" t="s">
        <v>6283</v>
      </c>
      <c r="H775" s="435" t="s">
        <v>5270</v>
      </c>
      <c r="I775" s="42"/>
      <c r="J775" s="917"/>
      <c r="K775" s="917"/>
      <c r="L775" s="917"/>
      <c r="M775" s="70"/>
      <c r="N775" s="726">
        <f t="shared" si="12"/>
        <v>771</v>
      </c>
      <c r="O775" s="129"/>
      <c r="P775" s="129"/>
      <c r="Q775" s="129"/>
      <c r="R775" s="129"/>
      <c r="S775" s="129"/>
      <c r="T775" s="129"/>
      <c r="U775" s="129"/>
    </row>
    <row r="776" spans="1:21" ht="60">
      <c r="A776" s="289">
        <v>1002</v>
      </c>
      <c r="B776" s="299" t="s">
        <v>4439</v>
      </c>
      <c r="C776" s="69" t="s">
        <v>1683</v>
      </c>
      <c r="D776" s="630">
        <v>6406</v>
      </c>
      <c r="E776" s="9" t="s">
        <v>1684</v>
      </c>
      <c r="F776" s="912">
        <v>575015.78</v>
      </c>
      <c r="G776" s="528" t="s">
        <v>6283</v>
      </c>
      <c r="H776" s="435" t="s">
        <v>5271</v>
      </c>
      <c r="I776" s="42"/>
      <c r="J776" s="917"/>
      <c r="K776" s="917"/>
      <c r="L776" s="917"/>
      <c r="M776" s="70"/>
      <c r="N776" s="726">
        <f t="shared" si="12"/>
        <v>772</v>
      </c>
      <c r="O776" s="129"/>
      <c r="P776" s="129"/>
      <c r="Q776" s="129"/>
      <c r="R776" s="129"/>
      <c r="S776" s="129"/>
      <c r="T776" s="129"/>
      <c r="U776" s="129"/>
    </row>
    <row r="777" spans="1:21" ht="60">
      <c r="A777" s="289">
        <v>1003</v>
      </c>
      <c r="B777" s="299" t="s">
        <v>4440</v>
      </c>
      <c r="C777" s="69" t="s">
        <v>1685</v>
      </c>
      <c r="D777" s="630">
        <v>8406</v>
      </c>
      <c r="E777" s="9" t="s">
        <v>1686</v>
      </c>
      <c r="F777" s="912">
        <v>2087233.75</v>
      </c>
      <c r="G777" s="528" t="s">
        <v>6283</v>
      </c>
      <c r="H777" s="435" t="s">
        <v>4275</v>
      </c>
      <c r="I777" s="42"/>
      <c r="J777" s="917"/>
      <c r="K777" s="917"/>
      <c r="L777" s="917"/>
      <c r="M777" s="70"/>
      <c r="N777" s="726">
        <f t="shared" si="12"/>
        <v>773</v>
      </c>
      <c r="O777" s="129"/>
      <c r="P777" s="129"/>
      <c r="Q777" s="129"/>
      <c r="R777" s="129"/>
      <c r="S777" s="129"/>
      <c r="T777" s="129"/>
      <c r="U777" s="129"/>
    </row>
    <row r="778" spans="1:21" ht="45">
      <c r="A778" s="289">
        <v>1004</v>
      </c>
      <c r="B778" s="299" t="s">
        <v>4441</v>
      </c>
      <c r="C778" s="5" t="s">
        <v>1687</v>
      </c>
      <c r="D778" s="630">
        <v>1857</v>
      </c>
      <c r="E778" s="9" t="s">
        <v>1688</v>
      </c>
      <c r="F778" s="912">
        <v>461098.39</v>
      </c>
      <c r="G778" s="528" t="s">
        <v>6283</v>
      </c>
      <c r="H778" s="435" t="s">
        <v>5272</v>
      </c>
      <c r="I778" s="42"/>
      <c r="J778" s="914"/>
      <c r="K778" s="914"/>
      <c r="L778" s="914"/>
      <c r="M778" s="70"/>
      <c r="N778" s="726">
        <f t="shared" si="12"/>
        <v>774</v>
      </c>
      <c r="O778" s="129"/>
      <c r="P778" s="129"/>
      <c r="Q778" s="129"/>
      <c r="R778" s="129"/>
      <c r="S778" s="129"/>
      <c r="T778" s="129"/>
      <c r="U778" s="129"/>
    </row>
    <row r="779" spans="1:21" ht="60">
      <c r="A779" s="289">
        <v>1005</v>
      </c>
      <c r="B779" s="299" t="s">
        <v>4442</v>
      </c>
      <c r="C779" s="69" t="s">
        <v>1689</v>
      </c>
      <c r="D779" s="630">
        <v>5307</v>
      </c>
      <c r="E779" s="9" t="s">
        <v>1690</v>
      </c>
      <c r="F779" s="912">
        <v>1445805.58</v>
      </c>
      <c r="G779" s="528" t="s">
        <v>6283</v>
      </c>
      <c r="H779" s="435" t="s">
        <v>4276</v>
      </c>
      <c r="I779" s="42"/>
      <c r="J779" s="914"/>
      <c r="K779" s="914"/>
      <c r="L779" s="914"/>
      <c r="M779" s="70"/>
      <c r="N779" s="726">
        <f t="shared" si="12"/>
        <v>775</v>
      </c>
      <c r="O779" s="129"/>
      <c r="P779" s="129"/>
      <c r="Q779" s="129"/>
      <c r="R779" s="129"/>
      <c r="S779" s="129"/>
      <c r="T779" s="129"/>
      <c r="U779" s="129"/>
    </row>
    <row r="780" spans="1:21" ht="75">
      <c r="A780" s="289">
        <v>1006</v>
      </c>
      <c r="B780" s="299" t="s">
        <v>4443</v>
      </c>
      <c r="C780" s="4" t="s">
        <v>1691</v>
      </c>
      <c r="D780" s="630">
        <v>62530</v>
      </c>
      <c r="E780" s="9" t="s">
        <v>1686</v>
      </c>
      <c r="F780" s="912">
        <v>76733834.109999999</v>
      </c>
      <c r="G780" s="528" t="s">
        <v>6283</v>
      </c>
      <c r="H780" s="435" t="s">
        <v>4277</v>
      </c>
      <c r="I780" s="42"/>
      <c r="J780" s="459"/>
      <c r="K780" s="459"/>
      <c r="L780" s="459"/>
      <c r="M780" s="70"/>
      <c r="N780" s="726">
        <f t="shared" si="12"/>
        <v>776</v>
      </c>
      <c r="O780" s="129"/>
      <c r="P780" s="129"/>
      <c r="Q780" s="129"/>
      <c r="R780" s="129"/>
      <c r="S780" s="129"/>
      <c r="T780" s="129"/>
      <c r="U780" s="129"/>
    </row>
    <row r="781" spans="1:21" ht="60">
      <c r="A781" s="289">
        <v>1007</v>
      </c>
      <c r="B781" s="299" t="s">
        <v>4444</v>
      </c>
      <c r="C781" s="4" t="s">
        <v>1692</v>
      </c>
      <c r="D781" s="630">
        <v>4754</v>
      </c>
      <c r="E781" s="9" t="s">
        <v>1686</v>
      </c>
      <c r="F781" s="912">
        <v>982307.64</v>
      </c>
      <c r="G781" s="528" t="s">
        <v>6283</v>
      </c>
      <c r="H781" s="435" t="s">
        <v>4278</v>
      </c>
      <c r="I781" s="42"/>
      <c r="J781" s="459"/>
      <c r="K781" s="459"/>
      <c r="L781" s="459"/>
      <c r="M781" s="70"/>
      <c r="N781" s="726">
        <f t="shared" si="12"/>
        <v>777</v>
      </c>
      <c r="O781" s="129"/>
      <c r="P781" s="129"/>
      <c r="Q781" s="129"/>
      <c r="R781" s="129"/>
      <c r="S781" s="129"/>
      <c r="T781" s="129"/>
      <c r="U781" s="129"/>
    </row>
    <row r="782" spans="1:21" ht="60">
      <c r="A782" s="289">
        <v>1008</v>
      </c>
      <c r="B782" s="299" t="s">
        <v>4445</v>
      </c>
      <c r="C782" s="275" t="s">
        <v>1693</v>
      </c>
      <c r="D782" s="630">
        <v>4677</v>
      </c>
      <c r="E782" s="9" t="s">
        <v>1686</v>
      </c>
      <c r="F782" s="912">
        <v>966397.31</v>
      </c>
      <c r="G782" s="528" t="s">
        <v>6283</v>
      </c>
      <c r="H782" s="435" t="s">
        <v>4279</v>
      </c>
      <c r="I782" s="42"/>
      <c r="J782" s="459"/>
      <c r="K782" s="459"/>
      <c r="L782" s="459"/>
      <c r="M782" s="70"/>
      <c r="N782" s="726">
        <f t="shared" si="12"/>
        <v>778</v>
      </c>
      <c r="O782" s="129"/>
      <c r="P782" s="129"/>
      <c r="Q782" s="129"/>
      <c r="R782" s="129"/>
      <c r="S782" s="129"/>
      <c r="T782" s="129"/>
      <c r="U782" s="129"/>
    </row>
    <row r="783" spans="1:21" ht="60">
      <c r="A783" s="289">
        <v>1009</v>
      </c>
      <c r="B783" s="299" t="s">
        <v>4446</v>
      </c>
      <c r="C783" s="275" t="s">
        <v>1694</v>
      </c>
      <c r="D783" s="630">
        <v>1929</v>
      </c>
      <c r="E783" s="9" t="s">
        <v>1695</v>
      </c>
      <c r="F783" s="912">
        <v>525524.57999999996</v>
      </c>
      <c r="G783" s="528" t="s">
        <v>6283</v>
      </c>
      <c r="H783" s="435" t="s">
        <v>4280</v>
      </c>
      <c r="I783" s="42"/>
      <c r="J783" s="459"/>
      <c r="K783" s="896"/>
      <c r="L783" s="896"/>
      <c r="M783" s="70"/>
      <c r="N783" s="726">
        <f t="shared" si="12"/>
        <v>779</v>
      </c>
      <c r="O783" s="129"/>
      <c r="P783" s="129"/>
      <c r="Q783" s="129"/>
      <c r="R783" s="129"/>
      <c r="S783" s="129"/>
      <c r="T783" s="129"/>
      <c r="U783" s="129"/>
    </row>
    <row r="784" spans="1:21" ht="45">
      <c r="A784" s="289">
        <v>1010</v>
      </c>
      <c r="B784" s="299" t="s">
        <v>4447</v>
      </c>
      <c r="C784" s="69" t="s">
        <v>1696</v>
      </c>
      <c r="D784" s="630">
        <v>20752</v>
      </c>
      <c r="E784" s="4" t="s">
        <v>1697</v>
      </c>
      <c r="F784" s="912">
        <v>4287936.0599999996</v>
      </c>
      <c r="G784" s="528" t="s">
        <v>6283</v>
      </c>
      <c r="H784" s="435" t="s">
        <v>4281</v>
      </c>
      <c r="I784" s="42"/>
      <c r="J784" s="917"/>
      <c r="K784" s="917"/>
      <c r="L784" s="917"/>
      <c r="M784" s="70"/>
      <c r="N784" s="726">
        <f t="shared" si="12"/>
        <v>780</v>
      </c>
      <c r="O784" s="129"/>
      <c r="P784" s="129"/>
      <c r="Q784" s="129"/>
      <c r="R784" s="129"/>
      <c r="S784" s="129"/>
      <c r="T784" s="129"/>
      <c r="U784" s="129"/>
    </row>
    <row r="785" spans="1:21" ht="60">
      <c r="A785" s="2">
        <v>1011</v>
      </c>
      <c r="B785" s="299" t="s">
        <v>4448</v>
      </c>
      <c r="C785" s="5" t="s">
        <v>1698</v>
      </c>
      <c r="D785" s="630">
        <v>7408</v>
      </c>
      <c r="E785" s="9" t="s">
        <v>1699</v>
      </c>
      <c r="F785" s="912">
        <v>1530697.29</v>
      </c>
      <c r="G785" s="528" t="s">
        <v>6283</v>
      </c>
      <c r="H785" s="435" t="s">
        <v>4282</v>
      </c>
      <c r="I785" s="42"/>
      <c r="J785" s="917"/>
      <c r="K785" s="917"/>
      <c r="L785" s="917"/>
      <c r="M785" s="70"/>
      <c r="N785" s="726">
        <f t="shared" si="12"/>
        <v>781</v>
      </c>
      <c r="O785" s="129"/>
      <c r="P785" s="129"/>
      <c r="Q785" s="129"/>
      <c r="R785" s="129"/>
      <c r="S785" s="129"/>
      <c r="T785" s="129"/>
      <c r="U785" s="129"/>
    </row>
    <row r="786" spans="1:21" ht="45">
      <c r="A786" s="306">
        <v>1012</v>
      </c>
      <c r="B786" s="299" t="s">
        <v>4449</v>
      </c>
      <c r="C786" s="279" t="s">
        <v>1700</v>
      </c>
      <c r="D786" s="630">
        <v>24098</v>
      </c>
      <c r="E786" s="71" t="s">
        <v>1701</v>
      </c>
      <c r="F786" s="912">
        <v>26251156.300000001</v>
      </c>
      <c r="G786" s="528" t="s">
        <v>6283</v>
      </c>
      <c r="H786" s="435" t="s">
        <v>4283</v>
      </c>
      <c r="I786" s="42"/>
      <c r="J786" s="486" t="s">
        <v>6801</v>
      </c>
      <c r="K786" s="586" t="s">
        <v>6804</v>
      </c>
      <c r="L786" s="105" t="s">
        <v>6810</v>
      </c>
      <c r="M786" s="70"/>
      <c r="N786" s="726">
        <f t="shared" si="12"/>
        <v>782</v>
      </c>
      <c r="O786" s="129"/>
      <c r="P786" s="129"/>
      <c r="Q786" s="129"/>
      <c r="R786" s="129"/>
      <c r="S786" s="129"/>
      <c r="T786" s="129"/>
      <c r="U786" s="129"/>
    </row>
    <row r="787" spans="1:21" ht="60">
      <c r="A787" s="2">
        <v>1013</v>
      </c>
      <c r="B787" s="299" t="s">
        <v>4450</v>
      </c>
      <c r="C787" s="275" t="s">
        <v>1702</v>
      </c>
      <c r="D787" s="630">
        <v>10363</v>
      </c>
      <c r="E787" s="9" t="s">
        <v>1703</v>
      </c>
      <c r="F787" s="912">
        <v>2141281.87</v>
      </c>
      <c r="G787" s="528" t="s">
        <v>6283</v>
      </c>
      <c r="H787" s="435" t="s">
        <v>4284</v>
      </c>
      <c r="I787" s="42"/>
      <c r="J787" s="917"/>
      <c r="K787" s="917"/>
      <c r="L787" s="917"/>
      <c r="M787" s="70"/>
      <c r="N787" s="726">
        <f t="shared" si="12"/>
        <v>783</v>
      </c>
      <c r="O787" s="129"/>
      <c r="P787" s="129"/>
      <c r="Q787" s="129"/>
      <c r="R787" s="129"/>
      <c r="S787" s="129"/>
      <c r="T787" s="129"/>
      <c r="U787" s="129"/>
    </row>
    <row r="788" spans="1:21" ht="60">
      <c r="A788" s="2">
        <v>1015</v>
      </c>
      <c r="B788" s="299" t="s">
        <v>4451</v>
      </c>
      <c r="C788" s="5" t="s">
        <v>1704</v>
      </c>
      <c r="D788" s="630">
        <v>9455</v>
      </c>
      <c r="E788" s="9" t="s">
        <v>1705</v>
      </c>
      <c r="F788" s="912">
        <v>11714489.029999999</v>
      </c>
      <c r="G788" s="528" t="s">
        <v>6283</v>
      </c>
      <c r="H788" s="435" t="s">
        <v>5917</v>
      </c>
      <c r="I788" s="42"/>
      <c r="J788" s="469"/>
      <c r="K788" s="469"/>
      <c r="L788" s="469"/>
      <c r="M788" s="70"/>
      <c r="N788" s="726">
        <f t="shared" si="12"/>
        <v>784</v>
      </c>
      <c r="O788" s="129"/>
      <c r="P788" s="129"/>
      <c r="Q788" s="129"/>
      <c r="R788" s="129"/>
      <c r="S788" s="129"/>
      <c r="T788" s="129"/>
      <c r="U788" s="129"/>
    </row>
    <row r="789" spans="1:21" ht="75">
      <c r="A789" s="289">
        <v>1016</v>
      </c>
      <c r="B789" s="299" t="s">
        <v>4452</v>
      </c>
      <c r="C789" s="5" t="s">
        <v>1706</v>
      </c>
      <c r="D789" s="630">
        <f>444+1</f>
        <v>445</v>
      </c>
      <c r="E789" s="696" t="s">
        <v>7311</v>
      </c>
      <c r="F789" s="912">
        <v>1133686.45</v>
      </c>
      <c r="G789" s="529" t="s">
        <v>6283</v>
      </c>
      <c r="H789" s="849" t="s">
        <v>10127</v>
      </c>
      <c r="I789" s="917"/>
      <c r="J789" s="88" t="s">
        <v>10128</v>
      </c>
      <c r="K789" s="90" t="s">
        <v>10129</v>
      </c>
      <c r="L789" s="969" t="s">
        <v>2023</v>
      </c>
      <c r="M789" s="610" t="s">
        <v>10130</v>
      </c>
      <c r="N789" s="726">
        <f t="shared" si="12"/>
        <v>785</v>
      </c>
      <c r="O789" s="129"/>
      <c r="P789" s="129"/>
      <c r="Q789" s="129"/>
      <c r="R789" s="129"/>
      <c r="S789" s="129"/>
      <c r="T789" s="129"/>
      <c r="U789" s="129"/>
    </row>
    <row r="790" spans="1:21" ht="45">
      <c r="A790" s="289">
        <v>1018</v>
      </c>
      <c r="B790" s="299" t="s">
        <v>4094</v>
      </c>
      <c r="C790" s="279" t="s">
        <v>1707</v>
      </c>
      <c r="D790" s="630">
        <v>113745</v>
      </c>
      <c r="E790" s="73" t="s">
        <v>1708</v>
      </c>
      <c r="F790" s="912">
        <v>358243289.85000002</v>
      </c>
      <c r="G790" s="528" t="s">
        <v>6283</v>
      </c>
      <c r="H790" s="435" t="s">
        <v>4285</v>
      </c>
      <c r="I790" s="42"/>
      <c r="J790" s="701" t="s">
        <v>7223</v>
      </c>
      <c r="K790" s="701" t="s">
        <v>7240</v>
      </c>
      <c r="L790" s="701" t="s">
        <v>7241</v>
      </c>
      <c r="M790" s="70"/>
      <c r="N790" s="726">
        <f t="shared" si="12"/>
        <v>786</v>
      </c>
      <c r="O790" s="129"/>
      <c r="P790" s="129"/>
      <c r="Q790" s="129"/>
      <c r="R790" s="129"/>
      <c r="S790" s="129"/>
      <c r="T790" s="129"/>
      <c r="U790" s="129"/>
    </row>
    <row r="791" spans="1:21" ht="45">
      <c r="A791" s="289">
        <v>1019</v>
      </c>
      <c r="B791" s="299" t="s">
        <v>4453</v>
      </c>
      <c r="C791" s="279" t="s">
        <v>1709</v>
      </c>
      <c r="D791" s="630">
        <v>152268</v>
      </c>
      <c r="E791" s="73" t="s">
        <v>1710</v>
      </c>
      <c r="F791" s="912">
        <v>217893985.31999999</v>
      </c>
      <c r="G791" s="528" t="s">
        <v>6283</v>
      </c>
      <c r="H791" s="435" t="s">
        <v>5918</v>
      </c>
      <c r="I791" s="42"/>
      <c r="J791" s="459"/>
      <c r="K791" s="698"/>
      <c r="L791" s="791"/>
      <c r="M791" s="70"/>
      <c r="N791" s="726">
        <f t="shared" si="12"/>
        <v>787</v>
      </c>
      <c r="O791" s="129"/>
      <c r="P791" s="129"/>
      <c r="Q791" s="129"/>
      <c r="R791" s="129"/>
      <c r="S791" s="129"/>
      <c r="T791" s="129"/>
      <c r="U791" s="129"/>
    </row>
    <row r="792" spans="1:21" ht="60">
      <c r="A792" s="289">
        <v>1020</v>
      </c>
      <c r="B792" s="299" t="s">
        <v>4454</v>
      </c>
      <c r="C792" s="5" t="s">
        <v>1711</v>
      </c>
      <c r="D792" s="630">
        <v>903</v>
      </c>
      <c r="E792" s="6" t="s">
        <v>1712</v>
      </c>
      <c r="F792" s="912">
        <v>1242952.4099999999</v>
      </c>
      <c r="G792" s="528" t="s">
        <v>6283</v>
      </c>
      <c r="H792" s="435" t="s">
        <v>4286</v>
      </c>
      <c r="I792" s="42"/>
      <c r="J792" s="452" t="s">
        <v>1952</v>
      </c>
      <c r="K792" s="87" t="s">
        <v>2724</v>
      </c>
      <c r="L792" s="848" t="s">
        <v>8655</v>
      </c>
      <c r="M792" s="610" t="s">
        <v>8656</v>
      </c>
      <c r="N792" s="726">
        <f t="shared" si="12"/>
        <v>788</v>
      </c>
      <c r="O792" s="129"/>
      <c r="P792" s="129"/>
      <c r="Q792" s="129"/>
      <c r="R792" s="129"/>
      <c r="S792" s="129"/>
      <c r="T792" s="129"/>
      <c r="U792" s="129"/>
    </row>
    <row r="793" spans="1:21" ht="45">
      <c r="A793" s="289">
        <v>1021</v>
      </c>
      <c r="B793" s="299" t="s">
        <v>4455</v>
      </c>
      <c r="C793" s="5" t="s">
        <v>1713</v>
      </c>
      <c r="D793" s="630">
        <v>2504</v>
      </c>
      <c r="E793" s="72" t="s">
        <v>1714</v>
      </c>
      <c r="F793" s="912">
        <v>4139162.08</v>
      </c>
      <c r="G793" s="528" t="s">
        <v>6283</v>
      </c>
      <c r="H793" s="435" t="s">
        <v>4287</v>
      </c>
      <c r="I793" s="42"/>
      <c r="J793" s="449" t="s">
        <v>6039</v>
      </c>
      <c r="K793" s="108" t="s">
        <v>2724</v>
      </c>
      <c r="L793" s="100" t="s">
        <v>4716</v>
      </c>
      <c r="M793" s="70"/>
      <c r="N793" s="726">
        <f t="shared" si="12"/>
        <v>789</v>
      </c>
      <c r="O793" s="129"/>
      <c r="P793" s="129"/>
      <c r="Q793" s="129"/>
      <c r="R793" s="129"/>
      <c r="S793" s="129"/>
      <c r="T793" s="129"/>
      <c r="U793" s="129"/>
    </row>
    <row r="794" spans="1:21" ht="45">
      <c r="A794" s="289">
        <v>1022</v>
      </c>
      <c r="B794" s="299" t="s">
        <v>4456</v>
      </c>
      <c r="C794" s="279" t="s">
        <v>1715</v>
      </c>
      <c r="D794" s="630">
        <v>405969</v>
      </c>
      <c r="E794" s="9" t="s">
        <v>1716</v>
      </c>
      <c r="F794" s="912">
        <v>937788.39</v>
      </c>
      <c r="G794" s="528" t="s">
        <v>6283</v>
      </c>
      <c r="H794" s="435" t="s">
        <v>4288</v>
      </c>
      <c r="I794" s="42"/>
      <c r="J794" s="817"/>
      <c r="K794" s="616"/>
      <c r="L794" s="616"/>
      <c r="M794" s="70"/>
      <c r="N794" s="726">
        <f t="shared" si="12"/>
        <v>790</v>
      </c>
      <c r="O794" s="129"/>
      <c r="P794" s="129"/>
      <c r="Q794" s="129"/>
      <c r="R794" s="129"/>
      <c r="S794" s="129"/>
      <c r="T794" s="129"/>
      <c r="U794" s="129"/>
    </row>
    <row r="795" spans="1:21" ht="60">
      <c r="A795" s="289">
        <v>1023</v>
      </c>
      <c r="B795" s="299" t="s">
        <v>4457</v>
      </c>
      <c r="C795" s="5" t="s">
        <v>1717</v>
      </c>
      <c r="D795" s="630">
        <v>59277</v>
      </c>
      <c r="E795" s="4" t="s">
        <v>1718</v>
      </c>
      <c r="F795" s="912">
        <v>57845460.450000003</v>
      </c>
      <c r="G795" s="528" t="s">
        <v>6283</v>
      </c>
      <c r="H795" s="435" t="s">
        <v>5919</v>
      </c>
      <c r="I795" s="42"/>
      <c r="J795" s="311"/>
      <c r="K795" s="467"/>
      <c r="L795" s="441"/>
      <c r="M795" s="70"/>
      <c r="N795" s="726">
        <f t="shared" si="12"/>
        <v>791</v>
      </c>
      <c r="O795" s="129"/>
      <c r="P795" s="129"/>
      <c r="Q795" s="129"/>
      <c r="R795" s="129"/>
      <c r="S795" s="129"/>
      <c r="T795" s="129"/>
      <c r="U795" s="129"/>
    </row>
    <row r="796" spans="1:21" ht="45">
      <c r="A796" s="289">
        <v>1024</v>
      </c>
      <c r="B796" s="299" t="s">
        <v>4458</v>
      </c>
      <c r="C796" s="279" t="s">
        <v>1719</v>
      </c>
      <c r="D796" s="630">
        <v>269407</v>
      </c>
      <c r="E796" s="9" t="s">
        <v>1720</v>
      </c>
      <c r="F796" s="912">
        <v>148575266.43000001</v>
      </c>
      <c r="G796" s="528" t="s">
        <v>6283</v>
      </c>
      <c r="H796" s="435" t="s">
        <v>4289</v>
      </c>
      <c r="I796" s="42"/>
      <c r="J796" s="701" t="s">
        <v>7223</v>
      </c>
      <c r="K796" s="701" t="s">
        <v>7232</v>
      </c>
      <c r="L796" s="127" t="s">
        <v>7235</v>
      </c>
      <c r="M796" s="70"/>
      <c r="N796" s="726">
        <f t="shared" si="12"/>
        <v>792</v>
      </c>
      <c r="O796" s="129"/>
      <c r="P796" s="129"/>
      <c r="Q796" s="129"/>
      <c r="R796" s="129"/>
      <c r="S796" s="129"/>
      <c r="T796" s="129"/>
      <c r="U796" s="129"/>
    </row>
    <row r="797" spans="1:21" ht="45">
      <c r="A797" s="289">
        <v>1025</v>
      </c>
      <c r="B797" s="299" t="s">
        <v>4459</v>
      </c>
      <c r="C797" s="280" t="s">
        <v>1721</v>
      </c>
      <c r="D797" s="630">
        <v>374739</v>
      </c>
      <c r="E797" s="11" t="s">
        <v>1722</v>
      </c>
      <c r="F797" s="912">
        <v>206664811.11000001</v>
      </c>
      <c r="G797" s="528" t="s">
        <v>6283</v>
      </c>
      <c r="H797" s="435" t="s">
        <v>4290</v>
      </c>
      <c r="I797" s="42"/>
      <c r="J797" s="701" t="s">
        <v>7223</v>
      </c>
      <c r="K797" s="701" t="s">
        <v>7232</v>
      </c>
      <c r="L797" s="701" t="s">
        <v>7267</v>
      </c>
      <c r="M797" s="70"/>
      <c r="N797" s="726">
        <f t="shared" si="12"/>
        <v>793</v>
      </c>
      <c r="O797" s="129"/>
      <c r="P797" s="129"/>
      <c r="Q797" s="129"/>
      <c r="R797" s="129"/>
      <c r="S797" s="129"/>
      <c r="T797" s="129"/>
      <c r="U797" s="129"/>
    </row>
    <row r="798" spans="1:21" ht="45">
      <c r="A798" s="289">
        <v>1026</v>
      </c>
      <c r="B798" s="299" t="s">
        <v>4460</v>
      </c>
      <c r="C798" s="279" t="s">
        <v>1723</v>
      </c>
      <c r="D798" s="630">
        <v>182256</v>
      </c>
      <c r="E798" s="11" t="s">
        <v>1722</v>
      </c>
      <c r="F798" s="912">
        <v>100512361.44</v>
      </c>
      <c r="G798" s="528" t="s">
        <v>6283</v>
      </c>
      <c r="H798" s="435" t="s">
        <v>4291</v>
      </c>
      <c r="I798" s="42"/>
      <c r="J798" s="701" t="s">
        <v>7223</v>
      </c>
      <c r="K798" s="701" t="s">
        <v>7232</v>
      </c>
      <c r="L798" s="701" t="s">
        <v>7233</v>
      </c>
      <c r="M798" s="70"/>
      <c r="N798" s="726">
        <f t="shared" si="12"/>
        <v>794</v>
      </c>
      <c r="O798" s="129"/>
      <c r="P798" s="129"/>
      <c r="Q798" s="129"/>
      <c r="R798" s="129"/>
      <c r="S798" s="129"/>
      <c r="T798" s="129"/>
      <c r="U798" s="129"/>
    </row>
    <row r="799" spans="1:21" ht="45">
      <c r="A799" s="289">
        <v>1027</v>
      </c>
      <c r="B799" s="299" t="s">
        <v>4459</v>
      </c>
      <c r="C799" s="279" t="s">
        <v>1724</v>
      </c>
      <c r="D799" s="630">
        <v>572564</v>
      </c>
      <c r="E799" s="11" t="s">
        <v>1722</v>
      </c>
      <c r="F799" s="912">
        <v>315763320.36000001</v>
      </c>
      <c r="G799" s="528" t="s">
        <v>6283</v>
      </c>
      <c r="H799" s="435" t="s">
        <v>5920</v>
      </c>
      <c r="I799" s="42"/>
      <c r="J799" s="701" t="s">
        <v>7223</v>
      </c>
      <c r="K799" s="701" t="s">
        <v>7232</v>
      </c>
      <c r="L799" s="701" t="s">
        <v>7247</v>
      </c>
      <c r="M799" s="70"/>
      <c r="N799" s="726">
        <f t="shared" si="12"/>
        <v>795</v>
      </c>
      <c r="O799" s="129"/>
      <c r="P799" s="129"/>
      <c r="Q799" s="129"/>
      <c r="R799" s="129"/>
      <c r="S799" s="129"/>
      <c r="T799" s="129"/>
      <c r="U799" s="129"/>
    </row>
    <row r="800" spans="1:21" ht="60">
      <c r="A800" s="289">
        <v>1028</v>
      </c>
      <c r="B800" s="299" t="s">
        <v>4461</v>
      </c>
      <c r="C800" s="279" t="s">
        <v>1725</v>
      </c>
      <c r="D800" s="630">
        <v>26889</v>
      </c>
      <c r="E800" s="65" t="s">
        <v>1726</v>
      </c>
      <c r="F800" s="912">
        <v>17870429.399999999</v>
      </c>
      <c r="G800" s="528" t="s">
        <v>6283</v>
      </c>
      <c r="H800" s="435" t="s">
        <v>4292</v>
      </c>
      <c r="I800" s="42"/>
      <c r="J800" s="701" t="s">
        <v>7223</v>
      </c>
      <c r="K800" s="693" t="s">
        <v>7224</v>
      </c>
      <c r="L800" s="701" t="s">
        <v>7236</v>
      </c>
      <c r="M800" s="70"/>
      <c r="N800" s="726">
        <f t="shared" si="12"/>
        <v>796</v>
      </c>
      <c r="O800" s="129"/>
      <c r="P800" s="129"/>
      <c r="Q800" s="129"/>
      <c r="R800" s="129"/>
      <c r="S800" s="129"/>
      <c r="T800" s="129"/>
      <c r="U800" s="129"/>
    </row>
    <row r="801" spans="1:21" ht="60">
      <c r="A801" s="289">
        <v>1029</v>
      </c>
      <c r="B801" s="299" t="s">
        <v>4462</v>
      </c>
      <c r="C801" s="279" t="s">
        <v>1727</v>
      </c>
      <c r="D801" s="630">
        <v>13236</v>
      </c>
      <c r="E801" s="65" t="s">
        <v>1726</v>
      </c>
      <c r="F801" s="912">
        <v>8796645.5999999996</v>
      </c>
      <c r="G801" s="528" t="s">
        <v>6283</v>
      </c>
      <c r="H801" s="435" t="s">
        <v>4293</v>
      </c>
      <c r="I801" s="42"/>
      <c r="J801" s="701" t="s">
        <v>7223</v>
      </c>
      <c r="K801" s="693" t="s">
        <v>7224</v>
      </c>
      <c r="L801" s="701" t="s">
        <v>7234</v>
      </c>
      <c r="M801" s="70"/>
      <c r="N801" s="726">
        <f t="shared" si="12"/>
        <v>797</v>
      </c>
      <c r="O801" s="129"/>
      <c r="P801" s="129"/>
      <c r="Q801" s="129"/>
      <c r="R801" s="129"/>
      <c r="S801" s="129"/>
      <c r="T801" s="129"/>
      <c r="U801" s="129"/>
    </row>
    <row r="802" spans="1:21" ht="45">
      <c r="A802" s="289">
        <v>1030</v>
      </c>
      <c r="B802" s="299" t="s">
        <v>4463</v>
      </c>
      <c r="C802" s="4" t="s">
        <v>1728</v>
      </c>
      <c r="D802" s="630">
        <v>36600</v>
      </c>
      <c r="E802" s="6" t="s">
        <v>1726</v>
      </c>
      <c r="F802" s="912">
        <v>6057300</v>
      </c>
      <c r="G802" s="528" t="s">
        <v>6283</v>
      </c>
      <c r="H802" s="435" t="s">
        <v>4294</v>
      </c>
      <c r="I802" s="42"/>
      <c r="J802" s="701" t="s">
        <v>7223</v>
      </c>
      <c r="K802" s="693" t="s">
        <v>7224</v>
      </c>
      <c r="L802" s="123" t="s">
        <v>7225</v>
      </c>
      <c r="M802" s="70"/>
      <c r="N802" s="726">
        <f t="shared" si="12"/>
        <v>798</v>
      </c>
      <c r="O802" s="129"/>
      <c r="P802" s="129"/>
      <c r="Q802" s="129"/>
      <c r="R802" s="129"/>
      <c r="S802" s="129"/>
      <c r="T802" s="129"/>
      <c r="U802" s="129"/>
    </row>
    <row r="803" spans="1:21" ht="45">
      <c r="A803" s="289">
        <v>1031</v>
      </c>
      <c r="B803" s="299" t="s">
        <v>4464</v>
      </c>
      <c r="C803" s="5" t="s">
        <v>1729</v>
      </c>
      <c r="D803" s="630">
        <v>1487</v>
      </c>
      <c r="E803" s="9" t="s">
        <v>1730</v>
      </c>
      <c r="F803" s="912">
        <v>2525654.63</v>
      </c>
      <c r="G803" s="528" t="s">
        <v>6283</v>
      </c>
      <c r="H803" s="435" t="s">
        <v>4295</v>
      </c>
      <c r="I803" s="42"/>
      <c r="J803" s="459"/>
      <c r="K803" s="433"/>
      <c r="L803" s="433"/>
      <c r="M803" s="70"/>
      <c r="N803" s="726">
        <f t="shared" si="12"/>
        <v>799</v>
      </c>
      <c r="O803" s="129"/>
      <c r="P803" s="129"/>
      <c r="Q803" s="129"/>
      <c r="R803" s="129"/>
      <c r="S803" s="129"/>
      <c r="T803" s="129"/>
      <c r="U803" s="129"/>
    </row>
    <row r="804" spans="1:21" ht="60">
      <c r="A804" s="289">
        <v>1032</v>
      </c>
      <c r="B804" s="299" t="s">
        <v>4465</v>
      </c>
      <c r="C804" s="5" t="s">
        <v>1731</v>
      </c>
      <c r="D804" s="630">
        <v>165</v>
      </c>
      <c r="E804" s="6" t="s">
        <v>1732</v>
      </c>
      <c r="F804" s="912">
        <v>214191.45</v>
      </c>
      <c r="G804" s="528" t="s">
        <v>6283</v>
      </c>
      <c r="H804" s="435" t="s">
        <v>4296</v>
      </c>
      <c r="I804" s="42"/>
      <c r="J804" s="459"/>
      <c r="K804" s="433"/>
      <c r="L804" s="433"/>
      <c r="M804" s="70"/>
      <c r="N804" s="726">
        <f t="shared" si="12"/>
        <v>800</v>
      </c>
      <c r="O804" s="129"/>
      <c r="P804" s="129"/>
      <c r="Q804" s="129"/>
      <c r="R804" s="129"/>
      <c r="S804" s="129"/>
      <c r="T804" s="129"/>
      <c r="U804" s="129"/>
    </row>
    <row r="805" spans="1:21" ht="60">
      <c r="A805" s="289">
        <v>1033</v>
      </c>
      <c r="B805" s="299" t="s">
        <v>4466</v>
      </c>
      <c r="C805" s="5" t="s">
        <v>1733</v>
      </c>
      <c r="D805" s="630">
        <v>992</v>
      </c>
      <c r="E805" s="6" t="s">
        <v>1734</v>
      </c>
      <c r="F805" s="912">
        <v>2075918.72</v>
      </c>
      <c r="G805" s="528" t="s">
        <v>6283</v>
      </c>
      <c r="H805" s="435" t="s">
        <v>4297</v>
      </c>
      <c r="I805" s="42"/>
      <c r="J805" s="459"/>
      <c r="K805" s="433"/>
      <c r="L805" s="433"/>
      <c r="M805" s="70"/>
      <c r="N805" s="726">
        <f t="shared" si="12"/>
        <v>801</v>
      </c>
      <c r="O805" s="129"/>
      <c r="P805" s="129"/>
      <c r="Q805" s="129"/>
      <c r="R805" s="129"/>
      <c r="S805" s="129"/>
      <c r="T805" s="129"/>
      <c r="U805" s="129"/>
    </row>
    <row r="806" spans="1:21" ht="60">
      <c r="A806" s="289">
        <v>1034</v>
      </c>
      <c r="B806" s="299" t="s">
        <v>4467</v>
      </c>
      <c r="C806" s="5" t="s">
        <v>1735</v>
      </c>
      <c r="D806" s="630">
        <v>946</v>
      </c>
      <c r="E806" s="2" t="s">
        <v>1736</v>
      </c>
      <c r="F806" s="912">
        <v>1420617.66</v>
      </c>
      <c r="G806" s="528" t="s">
        <v>6283</v>
      </c>
      <c r="H806" s="435" t="s">
        <v>5921</v>
      </c>
      <c r="I806" s="42"/>
      <c r="J806" s="459"/>
      <c r="K806" s="433"/>
      <c r="L806" s="433"/>
      <c r="M806" s="70"/>
      <c r="N806" s="726">
        <f t="shared" si="12"/>
        <v>802</v>
      </c>
      <c r="O806" s="129"/>
      <c r="P806" s="129"/>
      <c r="Q806" s="129"/>
      <c r="R806" s="129"/>
      <c r="S806" s="129"/>
      <c r="T806" s="129"/>
      <c r="U806" s="129"/>
    </row>
    <row r="807" spans="1:21" ht="60">
      <c r="A807" s="289">
        <v>1035</v>
      </c>
      <c r="B807" s="299" t="s">
        <v>4468</v>
      </c>
      <c r="C807" s="5" t="s">
        <v>1737</v>
      </c>
      <c r="D807" s="630">
        <v>135</v>
      </c>
      <c r="E807" s="9" t="s">
        <v>1738</v>
      </c>
      <c r="F807" s="912">
        <v>492442.2</v>
      </c>
      <c r="G807" s="528" t="s">
        <v>6283</v>
      </c>
      <c r="H807" s="435" t="s">
        <v>4298</v>
      </c>
      <c r="I807" s="42"/>
      <c r="J807" s="92" t="s">
        <v>2753</v>
      </c>
      <c r="K807" s="108" t="s">
        <v>791</v>
      </c>
      <c r="L807" s="100" t="s">
        <v>2754</v>
      </c>
      <c r="M807" s="70"/>
      <c r="N807" s="726">
        <f t="shared" si="12"/>
        <v>803</v>
      </c>
      <c r="O807" s="129"/>
      <c r="P807" s="129"/>
      <c r="Q807" s="129"/>
      <c r="R807" s="129"/>
      <c r="S807" s="129"/>
      <c r="T807" s="129"/>
      <c r="U807" s="129"/>
    </row>
    <row r="808" spans="1:21" ht="122.25" customHeight="1">
      <c r="A808" s="289">
        <v>1036</v>
      </c>
      <c r="B808" s="299" t="s">
        <v>4469</v>
      </c>
      <c r="C808" s="5" t="s">
        <v>1739</v>
      </c>
      <c r="D808" s="626">
        <v>238</v>
      </c>
      <c r="E808" s="557" t="s">
        <v>1740</v>
      </c>
      <c r="F808" s="912">
        <v>410633.6</v>
      </c>
      <c r="G808" s="528" t="s">
        <v>6283</v>
      </c>
      <c r="H808" s="435" t="s">
        <v>5922</v>
      </c>
      <c r="I808" s="42"/>
      <c r="J808" s="311"/>
      <c r="K808" s="467"/>
      <c r="L808" s="441"/>
      <c r="M808" s="70"/>
      <c r="N808" s="726">
        <f t="shared" si="12"/>
        <v>804</v>
      </c>
      <c r="O808" s="129"/>
      <c r="P808" s="129"/>
      <c r="Q808" s="129"/>
      <c r="R808" s="129"/>
      <c r="S808" s="129"/>
      <c r="T808" s="129"/>
      <c r="U808" s="129"/>
    </row>
    <row r="809" spans="1:21" ht="61.5" customHeight="1">
      <c r="A809" s="289">
        <v>1038</v>
      </c>
      <c r="B809" s="299" t="s">
        <v>4470</v>
      </c>
      <c r="C809" s="5" t="s">
        <v>2316</v>
      </c>
      <c r="D809" s="663">
        <f>23357-215-279-333-24-3813-122-5381-496-189-342</f>
        <v>12163</v>
      </c>
      <c r="E809" s="696" t="s">
        <v>1740</v>
      </c>
      <c r="F809" s="912">
        <v>20281924.129999999</v>
      </c>
      <c r="G809" s="528" t="s">
        <v>6283</v>
      </c>
      <c r="H809" s="435" t="s">
        <v>4299</v>
      </c>
      <c r="I809" s="42"/>
      <c r="J809" s="311"/>
      <c r="K809" s="467"/>
      <c r="L809" s="441"/>
      <c r="M809" s="70"/>
      <c r="N809" s="726">
        <f t="shared" si="12"/>
        <v>805</v>
      </c>
      <c r="O809" s="129"/>
      <c r="P809" s="129"/>
      <c r="Q809" s="129"/>
      <c r="R809" s="129"/>
      <c r="S809" s="129"/>
      <c r="T809" s="129"/>
      <c r="U809" s="129"/>
    </row>
    <row r="810" spans="1:21" ht="45">
      <c r="A810" s="289">
        <v>1040</v>
      </c>
      <c r="B810" s="299" t="s">
        <v>4471</v>
      </c>
      <c r="C810" s="281" t="s">
        <v>1741</v>
      </c>
      <c r="D810" s="630">
        <v>2916</v>
      </c>
      <c r="E810" s="9" t="s">
        <v>1742</v>
      </c>
      <c r="F810" s="912">
        <v>6003431.6399999997</v>
      </c>
      <c r="G810" s="529" t="s">
        <v>6283</v>
      </c>
      <c r="H810" s="849" t="s">
        <v>4300</v>
      </c>
      <c r="I810" s="917"/>
      <c r="J810" s="88" t="s">
        <v>6743</v>
      </c>
      <c r="K810" s="90" t="s">
        <v>10103</v>
      </c>
      <c r="L810" s="562" t="s">
        <v>10104</v>
      </c>
      <c r="M810" s="70"/>
      <c r="N810" s="726">
        <f t="shared" si="12"/>
        <v>806</v>
      </c>
      <c r="O810" s="129"/>
      <c r="P810" s="129"/>
      <c r="Q810" s="129"/>
      <c r="R810" s="129"/>
      <c r="S810" s="129"/>
      <c r="T810" s="129"/>
      <c r="U810" s="129"/>
    </row>
    <row r="811" spans="1:21" ht="45">
      <c r="A811" s="289">
        <v>1041</v>
      </c>
      <c r="B811" s="299" t="s">
        <v>4471</v>
      </c>
      <c r="C811" s="5" t="s">
        <v>1743</v>
      </c>
      <c r="D811" s="630">
        <v>1057</v>
      </c>
      <c r="E811" s="9" t="s">
        <v>1744</v>
      </c>
      <c r="F811" s="912">
        <v>1705141.83</v>
      </c>
      <c r="G811" s="529" t="s">
        <v>6283</v>
      </c>
      <c r="H811" s="849" t="s">
        <v>4301</v>
      </c>
      <c r="I811" s="917"/>
      <c r="J811" s="88" t="s">
        <v>6743</v>
      </c>
      <c r="K811" s="90" t="s">
        <v>10103</v>
      </c>
      <c r="L811" s="95" t="s">
        <v>10105</v>
      </c>
      <c r="M811" s="70"/>
      <c r="N811" s="726">
        <f t="shared" si="12"/>
        <v>807</v>
      </c>
      <c r="O811" s="129"/>
      <c r="P811" s="129"/>
      <c r="Q811" s="129"/>
      <c r="R811" s="129"/>
      <c r="S811" s="129"/>
      <c r="T811" s="129"/>
      <c r="U811" s="129"/>
    </row>
    <row r="812" spans="1:21" ht="45">
      <c r="A812" s="289">
        <v>1042</v>
      </c>
      <c r="B812" s="299" t="s">
        <v>4471</v>
      </c>
      <c r="C812" s="5" t="s">
        <v>1745</v>
      </c>
      <c r="D812" s="630">
        <v>15904</v>
      </c>
      <c r="E812" s="9" t="s">
        <v>1746</v>
      </c>
      <c r="F812" s="912">
        <v>26943125.440000001</v>
      </c>
      <c r="G812" s="529" t="s">
        <v>6283</v>
      </c>
      <c r="H812" s="849" t="s">
        <v>4302</v>
      </c>
      <c r="I812" s="917"/>
      <c r="J812" s="88" t="s">
        <v>6743</v>
      </c>
      <c r="K812" s="90" t="s">
        <v>7131</v>
      </c>
      <c r="L812" s="562" t="s">
        <v>7132</v>
      </c>
      <c r="M812" s="70"/>
      <c r="N812" s="726">
        <f t="shared" si="12"/>
        <v>808</v>
      </c>
      <c r="O812" s="129"/>
      <c r="P812" s="129"/>
      <c r="Q812" s="129"/>
      <c r="R812" s="129"/>
      <c r="S812" s="129"/>
      <c r="T812" s="129"/>
      <c r="U812" s="129"/>
    </row>
    <row r="813" spans="1:21" ht="45">
      <c r="A813" s="289">
        <v>1043</v>
      </c>
      <c r="B813" s="299" t="s">
        <v>4471</v>
      </c>
      <c r="C813" s="5" t="s">
        <v>1747</v>
      </c>
      <c r="D813" s="630">
        <v>826</v>
      </c>
      <c r="E813" s="9" t="s">
        <v>1748</v>
      </c>
      <c r="F813" s="912">
        <v>1934706.76</v>
      </c>
      <c r="G813" s="529" t="s">
        <v>6283</v>
      </c>
      <c r="H813" s="849" t="s">
        <v>4303</v>
      </c>
      <c r="I813" s="917"/>
      <c r="J813" s="88" t="s">
        <v>6743</v>
      </c>
      <c r="K813" s="90" t="s">
        <v>10103</v>
      </c>
      <c r="L813" s="95" t="s">
        <v>10106</v>
      </c>
      <c r="M813" s="70"/>
      <c r="N813" s="726">
        <f t="shared" si="12"/>
        <v>809</v>
      </c>
      <c r="O813" s="129"/>
      <c r="P813" s="129"/>
      <c r="Q813" s="129"/>
      <c r="R813" s="129"/>
      <c r="S813" s="129"/>
      <c r="T813" s="129"/>
      <c r="U813" s="129"/>
    </row>
    <row r="814" spans="1:21" ht="45">
      <c r="A814" s="289">
        <v>1044</v>
      </c>
      <c r="B814" s="299" t="s">
        <v>4471</v>
      </c>
      <c r="C814" s="5" t="s">
        <v>1749</v>
      </c>
      <c r="D814" s="630">
        <v>815</v>
      </c>
      <c r="E814" s="9" t="s">
        <v>1750</v>
      </c>
      <c r="F814" s="912">
        <v>2284624.2999999998</v>
      </c>
      <c r="G814" s="529" t="s">
        <v>6283</v>
      </c>
      <c r="H814" s="849" t="s">
        <v>4304</v>
      </c>
      <c r="I814" s="917"/>
      <c r="J814" s="88" t="s">
        <v>6743</v>
      </c>
      <c r="K814" s="90" t="s">
        <v>10103</v>
      </c>
      <c r="L814" s="95" t="s">
        <v>10107</v>
      </c>
      <c r="M814" s="70"/>
      <c r="N814" s="726">
        <f t="shared" si="12"/>
        <v>810</v>
      </c>
      <c r="O814" s="129"/>
      <c r="P814" s="129"/>
      <c r="Q814" s="129"/>
      <c r="R814" s="129"/>
      <c r="S814" s="129"/>
      <c r="T814" s="129"/>
      <c r="U814" s="129"/>
    </row>
    <row r="815" spans="1:21" ht="45">
      <c r="A815" s="289">
        <v>1045</v>
      </c>
      <c r="B815" s="299" t="s">
        <v>4472</v>
      </c>
      <c r="C815" s="5" t="s">
        <v>1751</v>
      </c>
      <c r="D815" s="630">
        <v>34176</v>
      </c>
      <c r="E815" s="2" t="s">
        <v>1726</v>
      </c>
      <c r="F815" s="912">
        <v>42312622.079999998</v>
      </c>
      <c r="G815" s="528" t="s">
        <v>6283</v>
      </c>
      <c r="H815" s="435" t="s">
        <v>4305</v>
      </c>
      <c r="I815" s="42"/>
      <c r="J815" s="486" t="s">
        <v>7229</v>
      </c>
      <c r="K815" s="693" t="s">
        <v>7230</v>
      </c>
      <c r="L815" s="693" t="s">
        <v>7231</v>
      </c>
      <c r="M815" s="70"/>
      <c r="N815" s="726">
        <f t="shared" si="12"/>
        <v>811</v>
      </c>
      <c r="O815" s="129"/>
      <c r="P815" s="129"/>
      <c r="Q815" s="129"/>
      <c r="R815" s="129"/>
      <c r="S815" s="129"/>
      <c r="T815" s="129"/>
      <c r="U815" s="129"/>
    </row>
    <row r="816" spans="1:21" ht="60">
      <c r="A816" s="289">
        <v>1046</v>
      </c>
      <c r="B816" s="299" t="s">
        <v>4473</v>
      </c>
      <c r="C816" s="5" t="s">
        <v>1752</v>
      </c>
      <c r="D816" s="630">
        <v>680707</v>
      </c>
      <c r="E816" s="6" t="s">
        <v>1726</v>
      </c>
      <c r="F816" s="912">
        <v>1027234512.49</v>
      </c>
      <c r="G816" s="528" t="s">
        <v>6283</v>
      </c>
      <c r="H816" s="435" t="s">
        <v>4306</v>
      </c>
      <c r="I816" s="42"/>
      <c r="J816" s="486" t="s">
        <v>7229</v>
      </c>
      <c r="K816" s="693" t="s">
        <v>7230</v>
      </c>
      <c r="L816" s="701" t="s">
        <v>7249</v>
      </c>
      <c r="M816" s="70"/>
      <c r="N816" s="726">
        <f t="shared" si="12"/>
        <v>812</v>
      </c>
      <c r="O816" s="129"/>
      <c r="P816" s="129"/>
      <c r="Q816" s="129"/>
      <c r="R816" s="129"/>
      <c r="S816" s="129"/>
      <c r="T816" s="129"/>
      <c r="U816" s="129"/>
    </row>
    <row r="817" spans="1:21" ht="60">
      <c r="A817" s="289">
        <v>1047</v>
      </c>
      <c r="B817" s="299" t="s">
        <v>4474</v>
      </c>
      <c r="C817" s="26" t="s">
        <v>1753</v>
      </c>
      <c r="D817" s="630">
        <v>32139</v>
      </c>
      <c r="E817" s="6" t="s">
        <v>1726</v>
      </c>
      <c r="F817" s="912">
        <v>3610495.26</v>
      </c>
      <c r="G817" s="528" t="s">
        <v>6283</v>
      </c>
      <c r="H817" s="435" t="s">
        <v>4307</v>
      </c>
      <c r="I817" s="42"/>
      <c r="J817" s="486" t="s">
        <v>7229</v>
      </c>
      <c r="K817" s="693" t="s">
        <v>7254</v>
      </c>
      <c r="L817" s="693" t="s">
        <v>7255</v>
      </c>
      <c r="M817" s="70"/>
      <c r="N817" s="726">
        <f t="shared" si="12"/>
        <v>813</v>
      </c>
      <c r="O817" s="129"/>
      <c r="P817" s="129"/>
      <c r="Q817" s="129"/>
      <c r="R817" s="129"/>
      <c r="S817" s="129"/>
      <c r="T817" s="129"/>
      <c r="U817" s="129"/>
    </row>
    <row r="818" spans="1:21" ht="60">
      <c r="A818" s="289">
        <v>1048</v>
      </c>
      <c r="B818" s="299" t="s">
        <v>4475</v>
      </c>
      <c r="C818" s="4" t="s">
        <v>1754</v>
      </c>
      <c r="D818" s="630">
        <v>14261</v>
      </c>
      <c r="E818" s="6" t="s">
        <v>1755</v>
      </c>
      <c r="F818" s="912">
        <v>23255127.48</v>
      </c>
      <c r="G818" s="528" t="s">
        <v>6283</v>
      </c>
      <c r="H818" s="435" t="s">
        <v>4308</v>
      </c>
      <c r="I818" s="42"/>
      <c r="J818" s="452" t="s">
        <v>6743</v>
      </c>
      <c r="K818" s="584" t="s">
        <v>6762</v>
      </c>
      <c r="L818" s="95" t="s">
        <v>6763</v>
      </c>
      <c r="M818" s="70"/>
      <c r="N818" s="726">
        <f t="shared" si="12"/>
        <v>814</v>
      </c>
      <c r="O818" s="129"/>
      <c r="P818" s="129"/>
      <c r="Q818" s="129"/>
      <c r="R818" s="129"/>
      <c r="S818" s="129"/>
      <c r="T818" s="129"/>
      <c r="U818" s="129"/>
    </row>
    <row r="819" spans="1:21" ht="60">
      <c r="A819" s="289">
        <v>1049</v>
      </c>
      <c r="B819" s="299" t="s">
        <v>4476</v>
      </c>
      <c r="C819" s="5" t="s">
        <v>1756</v>
      </c>
      <c r="D819" s="630">
        <v>10417</v>
      </c>
      <c r="E819" s="2" t="s">
        <v>1757</v>
      </c>
      <c r="F819" s="912">
        <v>10036466.99</v>
      </c>
      <c r="G819" s="528" t="s">
        <v>6283</v>
      </c>
      <c r="H819" s="435" t="s">
        <v>4309</v>
      </c>
      <c r="I819" s="42"/>
      <c r="J819" s="486" t="s">
        <v>6801</v>
      </c>
      <c r="K819" s="586" t="s">
        <v>6806</v>
      </c>
      <c r="L819" s="105" t="s">
        <v>6811</v>
      </c>
      <c r="M819" s="70"/>
      <c r="N819" s="726">
        <f t="shared" si="12"/>
        <v>815</v>
      </c>
      <c r="O819" s="129"/>
      <c r="P819" s="129"/>
      <c r="Q819" s="129"/>
      <c r="R819" s="129"/>
      <c r="S819" s="129"/>
      <c r="T819" s="129"/>
      <c r="U819" s="129"/>
    </row>
    <row r="820" spans="1:21" ht="60">
      <c r="A820" s="289">
        <v>1050</v>
      </c>
      <c r="B820" s="299" t="s">
        <v>4477</v>
      </c>
      <c r="C820" s="5" t="s">
        <v>1967</v>
      </c>
      <c r="D820" s="630">
        <v>539</v>
      </c>
      <c r="E820" s="9" t="s">
        <v>6985</v>
      </c>
      <c r="F820" s="912">
        <v>497297.57</v>
      </c>
      <c r="G820" s="528" t="s">
        <v>6283</v>
      </c>
      <c r="H820" s="435" t="s">
        <v>4310</v>
      </c>
      <c r="I820" s="42"/>
      <c r="J820" s="311"/>
      <c r="K820" s="467"/>
      <c r="L820" s="441"/>
      <c r="M820" s="70"/>
      <c r="N820" s="726">
        <f t="shared" si="12"/>
        <v>816</v>
      </c>
      <c r="O820" s="129"/>
      <c r="P820" s="129"/>
      <c r="Q820" s="129"/>
      <c r="R820" s="129"/>
      <c r="S820" s="129"/>
      <c r="T820" s="129"/>
      <c r="U820" s="129"/>
    </row>
    <row r="821" spans="1:21" ht="60">
      <c r="A821" s="289">
        <v>1051</v>
      </c>
      <c r="B821" s="299" t="s">
        <v>4478</v>
      </c>
      <c r="C821" s="5" t="s">
        <v>1758</v>
      </c>
      <c r="D821" s="630">
        <v>24101</v>
      </c>
      <c r="E821" s="6" t="s">
        <v>1076</v>
      </c>
      <c r="F821" s="912">
        <v>23518960.850000001</v>
      </c>
      <c r="G821" s="528" t="s">
        <v>6283</v>
      </c>
      <c r="H821" s="435" t="s">
        <v>4311</v>
      </c>
      <c r="I821" s="42"/>
      <c r="J821" s="486" t="s">
        <v>7229</v>
      </c>
      <c r="K821" s="693" t="s">
        <v>7230</v>
      </c>
      <c r="L821" s="693" t="s">
        <v>7259</v>
      </c>
      <c r="M821" s="70"/>
      <c r="N821" s="726">
        <f t="shared" si="12"/>
        <v>817</v>
      </c>
      <c r="O821" s="129"/>
      <c r="P821" s="129"/>
      <c r="Q821" s="129"/>
      <c r="R821" s="129"/>
      <c r="S821" s="129"/>
      <c r="T821" s="129"/>
      <c r="U821" s="129"/>
    </row>
    <row r="822" spans="1:21" ht="60">
      <c r="A822" s="289">
        <v>1053</v>
      </c>
      <c r="B822" s="299" t="s">
        <v>4479</v>
      </c>
      <c r="C822" s="282" t="s">
        <v>1759</v>
      </c>
      <c r="D822" s="630">
        <v>19727</v>
      </c>
      <c r="E822" s="9" t="s">
        <v>1760</v>
      </c>
      <c r="F822" s="912">
        <v>23799047.34</v>
      </c>
      <c r="G822" s="528" t="s">
        <v>6283</v>
      </c>
      <c r="H822" s="435" t="s">
        <v>5923</v>
      </c>
      <c r="I822" s="42"/>
      <c r="J822" s="486" t="s">
        <v>6801</v>
      </c>
      <c r="K822" s="586" t="s">
        <v>6812</v>
      </c>
      <c r="L822" s="105" t="s">
        <v>6813</v>
      </c>
      <c r="M822" s="70"/>
      <c r="N822" s="726">
        <f t="shared" si="12"/>
        <v>818</v>
      </c>
      <c r="O822" s="129"/>
      <c r="P822" s="129"/>
      <c r="Q822" s="129"/>
      <c r="R822" s="129"/>
      <c r="S822" s="129"/>
      <c r="T822" s="129"/>
      <c r="U822" s="129"/>
    </row>
    <row r="823" spans="1:21" ht="60">
      <c r="A823" s="289">
        <v>1054</v>
      </c>
      <c r="B823" s="299" t="s">
        <v>4480</v>
      </c>
      <c r="C823" s="5" t="s">
        <v>1761</v>
      </c>
      <c r="D823" s="630">
        <v>6446</v>
      </c>
      <c r="E823" s="9" t="s">
        <v>1762</v>
      </c>
      <c r="F823" s="912">
        <v>14900960.359999999</v>
      </c>
      <c r="G823" s="528" t="s">
        <v>6283</v>
      </c>
      <c r="H823" s="435" t="s">
        <v>4312</v>
      </c>
      <c r="I823" s="42"/>
      <c r="J823" s="486" t="s">
        <v>6801</v>
      </c>
      <c r="K823" s="586" t="s">
        <v>6806</v>
      </c>
      <c r="L823" s="584" t="s">
        <v>6814</v>
      </c>
      <c r="M823" s="70"/>
      <c r="N823" s="726">
        <f t="shared" si="12"/>
        <v>819</v>
      </c>
      <c r="O823" s="129"/>
      <c r="P823" s="129"/>
      <c r="Q823" s="129"/>
      <c r="R823" s="129"/>
      <c r="S823" s="129"/>
      <c r="T823" s="129"/>
      <c r="U823" s="129"/>
    </row>
    <row r="824" spans="1:21" ht="60">
      <c r="A824" s="289">
        <v>1055</v>
      </c>
      <c r="B824" s="299" t="s">
        <v>4481</v>
      </c>
      <c r="C824" s="5" t="s">
        <v>1763</v>
      </c>
      <c r="D824" s="630">
        <v>2071</v>
      </c>
      <c r="E824" s="6" t="s">
        <v>1764</v>
      </c>
      <c r="F824" s="912">
        <v>4294570.57</v>
      </c>
      <c r="G824" s="528" t="s">
        <v>6283</v>
      </c>
      <c r="H824" s="435" t="s">
        <v>5924</v>
      </c>
      <c r="I824" s="42"/>
      <c r="J824" s="101" t="s">
        <v>4313</v>
      </c>
      <c r="K824" s="98" t="s">
        <v>2388</v>
      </c>
      <c r="L824" s="98" t="s">
        <v>2389</v>
      </c>
      <c r="M824" s="70"/>
      <c r="N824" s="726">
        <f t="shared" ref="N824:N887" si="13">N823+1</f>
        <v>820</v>
      </c>
      <c r="O824" s="129"/>
      <c r="P824" s="129"/>
      <c r="Q824" s="129"/>
      <c r="R824" s="129"/>
      <c r="S824" s="129"/>
      <c r="T824" s="129"/>
      <c r="U824" s="129"/>
    </row>
    <row r="825" spans="1:21" ht="60">
      <c r="A825" s="289">
        <v>1056</v>
      </c>
      <c r="B825" s="299" t="s">
        <v>4482</v>
      </c>
      <c r="C825" s="275" t="s">
        <v>1765</v>
      </c>
      <c r="D825" s="630">
        <f>4485-3274</f>
        <v>1211</v>
      </c>
      <c r="E825" s="9" t="s">
        <v>1766</v>
      </c>
      <c r="F825" s="912">
        <v>1661165.03</v>
      </c>
      <c r="G825" s="528" t="s">
        <v>6283</v>
      </c>
      <c r="H825" s="435" t="s">
        <v>5925</v>
      </c>
      <c r="I825" s="42"/>
      <c r="J825" s="465"/>
      <c r="K825" s="444"/>
      <c r="L825" s="444"/>
      <c r="M825" s="70"/>
      <c r="N825" s="726">
        <f t="shared" si="13"/>
        <v>821</v>
      </c>
      <c r="O825" s="129"/>
      <c r="P825" s="129"/>
      <c r="Q825" s="129"/>
      <c r="R825" s="129"/>
      <c r="S825" s="129"/>
      <c r="T825" s="129"/>
      <c r="U825" s="129"/>
    </row>
    <row r="826" spans="1:21" ht="75">
      <c r="A826" s="288">
        <v>1058</v>
      </c>
      <c r="B826" s="299" t="s">
        <v>4483</v>
      </c>
      <c r="C826" s="281" t="s">
        <v>1767</v>
      </c>
      <c r="D826" s="630">
        <v>1984</v>
      </c>
      <c r="E826" s="16" t="s">
        <v>1768</v>
      </c>
      <c r="F826" s="912">
        <v>2497131.0499999998</v>
      </c>
      <c r="G826" s="528" t="s">
        <v>6283</v>
      </c>
      <c r="H826" s="435" t="s">
        <v>4314</v>
      </c>
      <c r="I826" s="42"/>
      <c r="J826" s="465"/>
      <c r="K826" s="444"/>
      <c r="L826" s="444"/>
      <c r="M826" s="70"/>
      <c r="N826" s="726">
        <f t="shared" si="13"/>
        <v>822</v>
      </c>
      <c r="O826" s="129"/>
      <c r="P826" s="129"/>
      <c r="Q826" s="129"/>
      <c r="R826" s="129"/>
      <c r="S826" s="129"/>
      <c r="T826" s="129"/>
      <c r="U826" s="129"/>
    </row>
    <row r="827" spans="1:21" ht="75">
      <c r="A827" s="288">
        <v>1059</v>
      </c>
      <c r="B827" s="299" t="s">
        <v>4484</v>
      </c>
      <c r="C827" s="5" t="s">
        <v>1769</v>
      </c>
      <c r="D827" s="630">
        <v>3042</v>
      </c>
      <c r="E827" s="16" t="s">
        <v>2182</v>
      </c>
      <c r="F827" s="912">
        <v>3792237.51</v>
      </c>
      <c r="G827" s="528" t="s">
        <v>6283</v>
      </c>
      <c r="H827" s="435" t="s">
        <v>4315</v>
      </c>
      <c r="I827" s="42"/>
      <c r="J827" s="465"/>
      <c r="K827" s="444"/>
      <c r="L827" s="444"/>
      <c r="M827" s="70"/>
      <c r="N827" s="726">
        <f t="shared" si="13"/>
        <v>823</v>
      </c>
      <c r="O827" s="129"/>
      <c r="P827" s="129"/>
      <c r="Q827" s="129"/>
      <c r="R827" s="129"/>
      <c r="S827" s="129"/>
      <c r="T827" s="129"/>
      <c r="U827" s="129"/>
    </row>
    <row r="828" spans="1:21" ht="75">
      <c r="A828" s="288">
        <v>1060</v>
      </c>
      <c r="B828" s="299" t="s">
        <v>4485</v>
      </c>
      <c r="C828" s="5" t="s">
        <v>1770</v>
      </c>
      <c r="D828" s="630">
        <v>3292</v>
      </c>
      <c r="E828" s="16" t="s">
        <v>2183</v>
      </c>
      <c r="F828" s="912">
        <v>4103894.11</v>
      </c>
      <c r="G828" s="528" t="s">
        <v>6283</v>
      </c>
      <c r="H828" s="435" t="s">
        <v>4316</v>
      </c>
      <c r="I828" s="42"/>
      <c r="J828" s="465"/>
      <c r="K828" s="444"/>
      <c r="L828" s="444"/>
      <c r="M828" s="70"/>
      <c r="N828" s="726">
        <f t="shared" si="13"/>
        <v>824</v>
      </c>
      <c r="O828" s="129"/>
      <c r="P828" s="129"/>
      <c r="Q828" s="129"/>
      <c r="R828" s="129"/>
      <c r="S828" s="129"/>
      <c r="T828" s="129"/>
      <c r="U828" s="129"/>
    </row>
    <row r="829" spans="1:21" ht="75">
      <c r="A829" s="288">
        <v>1061</v>
      </c>
      <c r="B829" s="296" t="s">
        <v>4486</v>
      </c>
      <c r="C829" s="273" t="s">
        <v>1771</v>
      </c>
      <c r="D829" s="659">
        <v>3034</v>
      </c>
      <c r="E829" s="290" t="s">
        <v>2184</v>
      </c>
      <c r="F829" s="912">
        <v>3818697.39</v>
      </c>
      <c r="G829" s="528" t="s">
        <v>6283</v>
      </c>
      <c r="H829" s="267" t="s">
        <v>5927</v>
      </c>
      <c r="I829" s="42"/>
      <c r="J829" s="470"/>
      <c r="K829" s="468"/>
      <c r="L829" s="468"/>
      <c r="M829" s="70"/>
      <c r="N829" s="726">
        <f t="shared" si="13"/>
        <v>825</v>
      </c>
      <c r="O829" s="129"/>
      <c r="P829" s="129"/>
      <c r="Q829" s="129"/>
      <c r="R829" s="129"/>
      <c r="S829" s="129"/>
      <c r="T829" s="129"/>
      <c r="U829" s="129"/>
    </row>
    <row r="830" spans="1:21" ht="75">
      <c r="A830" s="288">
        <v>1062</v>
      </c>
      <c r="B830" s="299" t="s">
        <v>4487</v>
      </c>
      <c r="C830" s="5" t="s">
        <v>1772</v>
      </c>
      <c r="D830" s="630">
        <v>359</v>
      </c>
      <c r="E830" s="16" t="s">
        <v>2185</v>
      </c>
      <c r="F830" s="912">
        <v>447538.88</v>
      </c>
      <c r="G830" s="528" t="s">
        <v>6283</v>
      </c>
      <c r="H830" s="435" t="s">
        <v>4317</v>
      </c>
      <c r="I830" s="42"/>
      <c r="J830" s="311"/>
      <c r="K830" s="467"/>
      <c r="L830" s="467"/>
      <c r="M830" s="70"/>
      <c r="N830" s="726">
        <f t="shared" si="13"/>
        <v>826</v>
      </c>
      <c r="O830" s="129"/>
      <c r="P830" s="129"/>
      <c r="Q830" s="129"/>
      <c r="R830" s="129"/>
      <c r="S830" s="129"/>
      <c r="T830" s="129"/>
      <c r="U830" s="129"/>
    </row>
    <row r="831" spans="1:21" ht="60">
      <c r="A831" s="288">
        <v>1063</v>
      </c>
      <c r="B831" s="299" t="s">
        <v>4488</v>
      </c>
      <c r="C831" s="5" t="s">
        <v>1773</v>
      </c>
      <c r="D831" s="630">
        <v>32426</v>
      </c>
      <c r="E831" s="9" t="s">
        <v>1774</v>
      </c>
      <c r="F831" s="912">
        <v>24925217.68</v>
      </c>
      <c r="G831" s="528" t="s">
        <v>6283</v>
      </c>
      <c r="H831" s="435" t="s">
        <v>4318</v>
      </c>
      <c r="I831" s="42"/>
      <c r="J831" s="452" t="s">
        <v>6040</v>
      </c>
      <c r="K831" s="448" t="s">
        <v>6041</v>
      </c>
      <c r="L831" s="95" t="s">
        <v>2221</v>
      </c>
      <c r="M831" s="70"/>
      <c r="N831" s="726">
        <f t="shared" si="13"/>
        <v>827</v>
      </c>
      <c r="O831" s="129"/>
      <c r="P831" s="129"/>
      <c r="Q831" s="129"/>
      <c r="R831" s="129"/>
      <c r="S831" s="129"/>
      <c r="T831" s="129"/>
      <c r="U831" s="129"/>
    </row>
    <row r="832" spans="1:21" ht="75">
      <c r="A832" s="289">
        <v>1064</v>
      </c>
      <c r="B832" s="299" t="s">
        <v>4489</v>
      </c>
      <c r="C832" s="5" t="s">
        <v>1775</v>
      </c>
      <c r="D832" s="630">
        <v>916</v>
      </c>
      <c r="E832" s="16" t="s">
        <v>2044</v>
      </c>
      <c r="F832" s="912">
        <v>1152909.29</v>
      </c>
      <c r="G832" s="528" t="s">
        <v>6283</v>
      </c>
      <c r="H832" s="435" t="s">
        <v>4319</v>
      </c>
      <c r="I832" s="42"/>
      <c r="J832" s="311"/>
      <c r="K832" s="467"/>
      <c r="L832" s="467"/>
      <c r="M832" s="70"/>
      <c r="N832" s="726">
        <f t="shared" si="13"/>
        <v>828</v>
      </c>
      <c r="O832" s="129"/>
      <c r="P832" s="129"/>
      <c r="Q832" s="129"/>
      <c r="R832" s="129"/>
      <c r="S832" s="129"/>
      <c r="T832" s="129"/>
      <c r="U832" s="129"/>
    </row>
    <row r="833" spans="1:21" ht="75">
      <c r="A833" s="289">
        <v>1065</v>
      </c>
      <c r="B833" s="299" t="s">
        <v>4490</v>
      </c>
      <c r="C833" s="5" t="s">
        <v>1776</v>
      </c>
      <c r="D833" s="630">
        <v>572</v>
      </c>
      <c r="E833" s="9" t="s">
        <v>2045</v>
      </c>
      <c r="F833" s="912">
        <v>719938.99</v>
      </c>
      <c r="G833" s="528" t="s">
        <v>6283</v>
      </c>
      <c r="H833" s="435" t="s">
        <v>5926</v>
      </c>
      <c r="I833" s="42"/>
      <c r="J833" s="311"/>
      <c r="K833" s="467"/>
      <c r="L833" s="467"/>
      <c r="M833" s="70"/>
      <c r="N833" s="726">
        <f t="shared" si="13"/>
        <v>829</v>
      </c>
      <c r="O833" s="129"/>
      <c r="P833" s="129"/>
      <c r="Q833" s="129"/>
      <c r="R833" s="129"/>
      <c r="S833" s="129"/>
      <c r="T833" s="129"/>
      <c r="U833" s="129"/>
    </row>
    <row r="834" spans="1:21" ht="75">
      <c r="A834" s="289">
        <v>1066</v>
      </c>
      <c r="B834" s="299" t="s">
        <v>4491</v>
      </c>
      <c r="C834" s="5" t="s">
        <v>1777</v>
      </c>
      <c r="D834" s="630">
        <v>3527</v>
      </c>
      <c r="E834" s="9" t="s">
        <v>2046</v>
      </c>
      <c r="F834" s="912">
        <v>4396851.32</v>
      </c>
      <c r="G834" s="528" t="s">
        <v>6283</v>
      </c>
      <c r="H834" s="435" t="s">
        <v>5928</v>
      </c>
      <c r="I834" s="42"/>
      <c r="J834" s="311"/>
      <c r="K834" s="467"/>
      <c r="L834" s="467"/>
      <c r="M834" s="70"/>
      <c r="N834" s="726">
        <f t="shared" si="13"/>
        <v>830</v>
      </c>
      <c r="O834" s="129"/>
      <c r="P834" s="129"/>
      <c r="Q834" s="129"/>
      <c r="R834" s="129"/>
      <c r="S834" s="129"/>
      <c r="T834" s="129"/>
      <c r="U834" s="129"/>
    </row>
    <row r="835" spans="1:21" ht="75">
      <c r="A835" s="289">
        <v>1067</v>
      </c>
      <c r="B835" s="299" t="s">
        <v>4492</v>
      </c>
      <c r="C835" s="5" t="s">
        <v>1778</v>
      </c>
      <c r="D835" s="630">
        <v>10029</v>
      </c>
      <c r="E835" s="9" t="s">
        <v>1779</v>
      </c>
      <c r="F835" s="912">
        <v>12502416.189999999</v>
      </c>
      <c r="G835" s="528" t="s">
        <v>6283</v>
      </c>
      <c r="H835" s="435" t="s">
        <v>4320</v>
      </c>
      <c r="I835" s="42"/>
      <c r="J835" s="311"/>
      <c r="K835" s="467"/>
      <c r="L835" s="467"/>
      <c r="M835" s="70"/>
      <c r="N835" s="726">
        <f t="shared" si="13"/>
        <v>831</v>
      </c>
      <c r="O835" s="129"/>
      <c r="P835" s="129"/>
      <c r="Q835" s="129"/>
      <c r="R835" s="129"/>
      <c r="S835" s="129"/>
      <c r="T835" s="129"/>
      <c r="U835" s="129"/>
    </row>
    <row r="836" spans="1:21" ht="75">
      <c r="A836" s="289">
        <v>1069</v>
      </c>
      <c r="B836" s="299" t="s">
        <v>4493</v>
      </c>
      <c r="C836" s="5" t="s">
        <v>1780</v>
      </c>
      <c r="D836" s="630">
        <v>2094</v>
      </c>
      <c r="E836" s="9" t="s">
        <v>2047</v>
      </c>
      <c r="F836" s="912">
        <v>2610435.69</v>
      </c>
      <c r="G836" s="528" t="s">
        <v>6283</v>
      </c>
      <c r="H836" s="435" t="s">
        <v>5929</v>
      </c>
      <c r="I836" s="42"/>
      <c r="J836" s="311"/>
      <c r="K836" s="467"/>
      <c r="L836" s="467"/>
      <c r="M836" s="70"/>
      <c r="N836" s="726">
        <f t="shared" si="13"/>
        <v>832</v>
      </c>
      <c r="O836" s="129"/>
      <c r="P836" s="129"/>
      <c r="Q836" s="129"/>
      <c r="R836" s="129"/>
      <c r="S836" s="129"/>
      <c r="T836" s="129"/>
      <c r="U836" s="129"/>
    </row>
    <row r="837" spans="1:21" ht="60">
      <c r="A837" s="289">
        <v>1070</v>
      </c>
      <c r="B837" s="299" t="s">
        <v>4494</v>
      </c>
      <c r="C837" s="5" t="s">
        <v>1781</v>
      </c>
      <c r="D837" s="630">
        <v>1450</v>
      </c>
      <c r="E837" s="9" t="s">
        <v>1782</v>
      </c>
      <c r="F837" s="912">
        <v>1796510.74</v>
      </c>
      <c r="G837" s="528" t="s">
        <v>6283</v>
      </c>
      <c r="H837" s="435" t="s">
        <v>4321</v>
      </c>
      <c r="I837" s="42"/>
      <c r="J837" s="88" t="s">
        <v>247</v>
      </c>
      <c r="K837" s="90" t="s">
        <v>10131</v>
      </c>
      <c r="L837" s="90" t="s">
        <v>10132</v>
      </c>
      <c r="M837" s="610" t="s">
        <v>9399</v>
      </c>
      <c r="N837" s="726">
        <f t="shared" si="13"/>
        <v>833</v>
      </c>
      <c r="O837" s="129"/>
      <c r="P837" s="129"/>
      <c r="Q837" s="129"/>
      <c r="R837" s="129"/>
      <c r="S837" s="129"/>
      <c r="T837" s="129"/>
      <c r="U837" s="129"/>
    </row>
    <row r="838" spans="1:21" ht="60">
      <c r="A838" s="289">
        <v>1071</v>
      </c>
      <c r="B838" s="299" t="s">
        <v>4494</v>
      </c>
      <c r="C838" s="5" t="s">
        <v>1783</v>
      </c>
      <c r="D838" s="630">
        <v>1317</v>
      </c>
      <c r="E838" s="9" t="s">
        <v>1782</v>
      </c>
      <c r="F838" s="912">
        <v>1631727.34</v>
      </c>
      <c r="G838" s="528" t="s">
        <v>6283</v>
      </c>
      <c r="H838" s="435" t="s">
        <v>4322</v>
      </c>
      <c r="I838" s="42"/>
      <c r="J838" s="88" t="s">
        <v>247</v>
      </c>
      <c r="K838" s="90" t="s">
        <v>10131</v>
      </c>
      <c r="L838" s="90" t="s">
        <v>10133</v>
      </c>
      <c r="M838" s="610" t="s">
        <v>9399</v>
      </c>
      <c r="N838" s="726">
        <f t="shared" si="13"/>
        <v>834</v>
      </c>
      <c r="O838" s="129"/>
      <c r="P838" s="129"/>
      <c r="Q838" s="129"/>
      <c r="R838" s="129"/>
      <c r="S838" s="129"/>
      <c r="T838" s="129"/>
      <c r="U838" s="129"/>
    </row>
    <row r="839" spans="1:21" ht="75">
      <c r="A839" s="289">
        <v>1072</v>
      </c>
      <c r="B839" s="299" t="s">
        <v>4495</v>
      </c>
      <c r="C839" s="5" t="s">
        <v>1784</v>
      </c>
      <c r="D839" s="630">
        <v>1123</v>
      </c>
      <c r="E839" s="9" t="s">
        <v>2048</v>
      </c>
      <c r="F839" s="912">
        <v>1413446.66</v>
      </c>
      <c r="G839" s="528" t="s">
        <v>6283</v>
      </c>
      <c r="H839" s="435" t="s">
        <v>4323</v>
      </c>
      <c r="I839" s="42"/>
      <c r="J839" s="311"/>
      <c r="K839" s="467"/>
      <c r="L839" s="467"/>
      <c r="M839" s="70"/>
      <c r="N839" s="726">
        <f t="shared" si="13"/>
        <v>835</v>
      </c>
      <c r="O839" s="129"/>
      <c r="P839" s="129"/>
      <c r="Q839" s="129"/>
      <c r="R839" s="129"/>
      <c r="S839" s="129"/>
      <c r="T839" s="129"/>
      <c r="U839" s="129"/>
    </row>
    <row r="840" spans="1:21" ht="75">
      <c r="A840" s="289">
        <v>1073</v>
      </c>
      <c r="B840" s="299" t="s">
        <v>4496</v>
      </c>
      <c r="C840" s="5" t="s">
        <v>1785</v>
      </c>
      <c r="D840" s="630">
        <v>1224</v>
      </c>
      <c r="E840" s="9" t="s">
        <v>2049</v>
      </c>
      <c r="F840" s="912">
        <v>1540568.75</v>
      </c>
      <c r="G840" s="528" t="s">
        <v>6283</v>
      </c>
      <c r="H840" s="435" t="s">
        <v>5930</v>
      </c>
      <c r="I840" s="42"/>
      <c r="J840" s="311"/>
      <c r="K840" s="467"/>
      <c r="L840" s="467"/>
      <c r="M840" s="70"/>
      <c r="N840" s="726">
        <f t="shared" si="13"/>
        <v>836</v>
      </c>
      <c r="O840" s="129"/>
      <c r="P840" s="129"/>
      <c r="Q840" s="129"/>
      <c r="R840" s="129"/>
      <c r="S840" s="129"/>
      <c r="T840" s="129"/>
      <c r="U840" s="129"/>
    </row>
    <row r="841" spans="1:21" ht="77.25" customHeight="1">
      <c r="A841" s="289">
        <v>1074</v>
      </c>
      <c r="B841" s="299" t="s">
        <v>4497</v>
      </c>
      <c r="C841" s="5" t="s">
        <v>4498</v>
      </c>
      <c r="D841" s="630">
        <v>1023</v>
      </c>
      <c r="E841" s="9" t="s">
        <v>2050</v>
      </c>
      <c r="F841" s="912">
        <v>1287583.2</v>
      </c>
      <c r="G841" s="528" t="s">
        <v>6283</v>
      </c>
      <c r="H841" s="435" t="s">
        <v>4324</v>
      </c>
      <c r="I841" s="42"/>
      <c r="J841" s="311"/>
      <c r="K841" s="467"/>
      <c r="L841" s="467"/>
      <c r="M841" s="70"/>
      <c r="N841" s="726">
        <f t="shared" si="13"/>
        <v>837</v>
      </c>
      <c r="O841" s="129"/>
      <c r="P841" s="129"/>
      <c r="Q841" s="129"/>
      <c r="R841" s="129"/>
      <c r="S841" s="129"/>
      <c r="T841" s="129"/>
      <c r="U841" s="129"/>
    </row>
    <row r="842" spans="1:21" ht="80.25" customHeight="1">
      <c r="A842" s="289">
        <v>1075</v>
      </c>
      <c r="B842" s="299" t="s">
        <v>4499</v>
      </c>
      <c r="C842" s="5" t="s">
        <v>1786</v>
      </c>
      <c r="D842" s="630">
        <v>6</v>
      </c>
      <c r="E842" s="9" t="s">
        <v>1787</v>
      </c>
      <c r="F842" s="912">
        <v>7551.8</v>
      </c>
      <c r="G842" s="528" t="s">
        <v>6283</v>
      </c>
      <c r="H842" s="435" t="s">
        <v>4325</v>
      </c>
      <c r="I842" s="42"/>
      <c r="J842" s="459"/>
      <c r="K842" s="433"/>
      <c r="L842" s="433"/>
      <c r="M842" s="70"/>
      <c r="N842" s="726">
        <f t="shared" si="13"/>
        <v>838</v>
      </c>
      <c r="O842" s="129"/>
      <c r="P842" s="129"/>
      <c r="Q842" s="129"/>
      <c r="R842" s="129"/>
      <c r="S842" s="129"/>
      <c r="T842" s="129"/>
      <c r="U842" s="129"/>
    </row>
    <row r="843" spans="1:21" ht="49.5" customHeight="1">
      <c r="A843" s="2">
        <v>1076</v>
      </c>
      <c r="B843" s="299" t="s">
        <v>4500</v>
      </c>
      <c r="C843" s="5" t="s">
        <v>1788</v>
      </c>
      <c r="D843" s="630">
        <v>1787</v>
      </c>
      <c r="E843" s="9" t="s">
        <v>2051</v>
      </c>
      <c r="F843" s="912">
        <v>2249180.04</v>
      </c>
      <c r="G843" s="528" t="s">
        <v>6283</v>
      </c>
      <c r="H843" s="435" t="s">
        <v>5931</v>
      </c>
      <c r="I843" s="42"/>
      <c r="J843" s="459"/>
      <c r="K843" s="443"/>
      <c r="L843" s="435"/>
      <c r="M843" s="70"/>
      <c r="N843" s="726">
        <f t="shared" si="13"/>
        <v>839</v>
      </c>
      <c r="O843" s="129"/>
      <c r="P843" s="129"/>
      <c r="Q843" s="129"/>
      <c r="R843" s="129"/>
      <c r="S843" s="129"/>
      <c r="T843" s="129"/>
      <c r="U843" s="129"/>
    </row>
    <row r="844" spans="1:21" ht="43.5" customHeight="1">
      <c r="A844" s="2">
        <v>1077</v>
      </c>
      <c r="B844" s="299" t="s">
        <v>4501</v>
      </c>
      <c r="C844" s="5" t="s">
        <v>1789</v>
      </c>
      <c r="D844" s="630">
        <v>3032</v>
      </c>
      <c r="E844" s="9" t="s">
        <v>2052</v>
      </c>
      <c r="F844" s="912">
        <v>3779771.25</v>
      </c>
      <c r="G844" s="528" t="s">
        <v>6283</v>
      </c>
      <c r="H844" s="435" t="s">
        <v>4326</v>
      </c>
      <c r="I844" s="42"/>
      <c r="J844" s="459"/>
      <c r="K844" s="443"/>
      <c r="L844" s="435"/>
      <c r="M844" s="70"/>
      <c r="N844" s="726">
        <f t="shared" si="13"/>
        <v>840</v>
      </c>
      <c r="O844" s="129"/>
      <c r="P844" s="129"/>
      <c r="Q844" s="129"/>
      <c r="R844" s="129"/>
      <c r="S844" s="129"/>
      <c r="T844" s="129"/>
      <c r="U844" s="129"/>
    </row>
    <row r="845" spans="1:21" ht="51.75" customHeight="1">
      <c r="A845" s="2">
        <v>1078</v>
      </c>
      <c r="B845" s="299" t="s">
        <v>4502</v>
      </c>
      <c r="C845" s="5" t="s">
        <v>1790</v>
      </c>
      <c r="D845" s="630">
        <v>6621</v>
      </c>
      <c r="E845" s="9" t="s">
        <v>2053</v>
      </c>
      <c r="F845" s="912">
        <v>8253913.4100000001</v>
      </c>
      <c r="G845" s="528" t="s">
        <v>6283</v>
      </c>
      <c r="H845" s="435" t="s">
        <v>4327</v>
      </c>
      <c r="I845" s="42"/>
      <c r="J845" s="459"/>
      <c r="K845" s="443"/>
      <c r="L845" s="435"/>
      <c r="M845" s="70"/>
      <c r="N845" s="726">
        <f t="shared" si="13"/>
        <v>841</v>
      </c>
      <c r="O845" s="129"/>
      <c r="P845" s="129"/>
      <c r="Q845" s="129"/>
      <c r="R845" s="129"/>
      <c r="S845" s="129"/>
      <c r="T845" s="129"/>
      <c r="U845" s="129"/>
    </row>
    <row r="846" spans="1:21" ht="75.75" customHeight="1">
      <c r="A846" s="20">
        <v>1079</v>
      </c>
      <c r="B846" s="299" t="s">
        <v>4503</v>
      </c>
      <c r="C846" s="5" t="s">
        <v>1791</v>
      </c>
      <c r="D846" s="630">
        <v>23</v>
      </c>
      <c r="E846" s="9" t="s">
        <v>2054</v>
      </c>
      <c r="F846" s="912">
        <v>28948.59</v>
      </c>
      <c r="G846" s="528" t="s">
        <v>6283</v>
      </c>
      <c r="H846" s="435" t="s">
        <v>5932</v>
      </c>
      <c r="I846" s="42"/>
      <c r="J846" s="459"/>
      <c r="K846" s="443"/>
      <c r="L846" s="435"/>
      <c r="M846" s="70"/>
      <c r="N846" s="726">
        <f t="shared" si="13"/>
        <v>842</v>
      </c>
      <c r="O846" s="129"/>
      <c r="P846" s="129"/>
      <c r="Q846" s="129"/>
      <c r="R846" s="129"/>
      <c r="S846" s="129"/>
      <c r="T846" s="129"/>
      <c r="U846" s="129"/>
    </row>
    <row r="847" spans="1:21" ht="78.75" customHeight="1">
      <c r="A847" s="289">
        <v>1080</v>
      </c>
      <c r="B847" s="296" t="s">
        <v>4504</v>
      </c>
      <c r="C847" s="283" t="s">
        <v>1792</v>
      </c>
      <c r="D847" s="659">
        <v>706</v>
      </c>
      <c r="E847" s="38" t="s">
        <v>2055</v>
      </c>
      <c r="F847" s="912">
        <v>888596.03</v>
      </c>
      <c r="G847" s="528" t="s">
        <v>6283</v>
      </c>
      <c r="H847" s="267" t="s">
        <v>5933</v>
      </c>
      <c r="I847" s="42"/>
      <c r="J847" s="459"/>
      <c r="K847" s="443"/>
      <c r="L847" s="435"/>
      <c r="M847" s="70"/>
      <c r="N847" s="726">
        <f t="shared" si="13"/>
        <v>843</v>
      </c>
      <c r="O847" s="129"/>
      <c r="P847" s="129"/>
      <c r="Q847" s="129"/>
      <c r="R847" s="129"/>
      <c r="S847" s="129"/>
      <c r="T847" s="129"/>
      <c r="U847" s="129"/>
    </row>
    <row r="848" spans="1:21" ht="70.5" customHeight="1">
      <c r="A848" s="289">
        <v>1081</v>
      </c>
      <c r="B848" s="299" t="s">
        <v>4505</v>
      </c>
      <c r="C848" s="5" t="s">
        <v>1793</v>
      </c>
      <c r="D848" s="630">
        <v>1328</v>
      </c>
      <c r="E848" s="9" t="s">
        <v>2056</v>
      </c>
      <c r="F848" s="912">
        <v>1655519.86</v>
      </c>
      <c r="G848" s="528" t="s">
        <v>6283</v>
      </c>
      <c r="H848" s="435" t="s">
        <v>5934</v>
      </c>
      <c r="I848" s="42"/>
      <c r="J848" s="459"/>
      <c r="K848" s="443"/>
      <c r="L848" s="435"/>
      <c r="M848" s="70"/>
      <c r="N848" s="726">
        <f t="shared" si="13"/>
        <v>844</v>
      </c>
      <c r="O848" s="129"/>
      <c r="P848" s="129"/>
      <c r="Q848" s="129"/>
      <c r="R848" s="129"/>
      <c r="S848" s="129"/>
      <c r="T848" s="129"/>
      <c r="U848" s="129"/>
    </row>
    <row r="849" spans="1:21" ht="66" customHeight="1">
      <c r="A849" s="289">
        <v>1082</v>
      </c>
      <c r="B849" s="299" t="s">
        <v>4506</v>
      </c>
      <c r="C849" s="5" t="s">
        <v>1794</v>
      </c>
      <c r="D849" s="630">
        <v>1887</v>
      </c>
      <c r="E849" s="9" t="s">
        <v>2057</v>
      </c>
      <c r="F849" s="912">
        <v>2352384.02</v>
      </c>
      <c r="G849" s="528" t="s">
        <v>6283</v>
      </c>
      <c r="H849" s="435" t="s">
        <v>4328</v>
      </c>
      <c r="I849" s="42"/>
      <c r="J849" s="459"/>
      <c r="K849" s="443"/>
      <c r="L849" s="435"/>
      <c r="M849" s="70"/>
      <c r="N849" s="726">
        <f t="shared" si="13"/>
        <v>845</v>
      </c>
      <c r="O849" s="129"/>
      <c r="P849" s="129"/>
      <c r="Q849" s="129"/>
      <c r="R849" s="129"/>
      <c r="S849" s="129"/>
      <c r="T849" s="129"/>
      <c r="U849" s="129"/>
    </row>
    <row r="850" spans="1:21" ht="74.25" customHeight="1">
      <c r="A850" s="289">
        <v>1083</v>
      </c>
      <c r="B850" s="299" t="s">
        <v>4507</v>
      </c>
      <c r="C850" s="5" t="s">
        <v>1795</v>
      </c>
      <c r="D850" s="630">
        <v>1254</v>
      </c>
      <c r="E850" s="9" t="s">
        <v>2058</v>
      </c>
      <c r="F850" s="912">
        <v>1563269.51</v>
      </c>
      <c r="G850" s="528" t="s">
        <v>6283</v>
      </c>
      <c r="H850" s="435" t="s">
        <v>5935</v>
      </c>
      <c r="I850" s="42"/>
      <c r="J850" s="459"/>
      <c r="K850" s="443"/>
      <c r="L850" s="435"/>
      <c r="M850" s="70"/>
      <c r="N850" s="726">
        <f t="shared" si="13"/>
        <v>846</v>
      </c>
      <c r="O850" s="129"/>
      <c r="P850" s="129"/>
      <c r="Q850" s="129"/>
      <c r="R850" s="129"/>
      <c r="S850" s="129"/>
      <c r="T850" s="129"/>
      <c r="U850" s="129"/>
    </row>
    <row r="851" spans="1:21" ht="75.75" customHeight="1">
      <c r="A851" s="295">
        <v>1085</v>
      </c>
      <c r="B851" s="299" t="s">
        <v>4508</v>
      </c>
      <c r="C851" s="5" t="s">
        <v>1796</v>
      </c>
      <c r="D851" s="630">
        <v>4522</v>
      </c>
      <c r="E851" s="9" t="s">
        <v>2059</v>
      </c>
      <c r="F851" s="912">
        <v>5637244.5899999999</v>
      </c>
      <c r="G851" s="528" t="s">
        <v>6283</v>
      </c>
      <c r="H851" s="435" t="s">
        <v>4329</v>
      </c>
      <c r="I851" s="266"/>
      <c r="J851" s="239"/>
      <c r="K851" s="437"/>
      <c r="L851" s="438"/>
      <c r="M851" s="70"/>
      <c r="N851" s="726">
        <f t="shared" si="13"/>
        <v>847</v>
      </c>
      <c r="O851" s="129"/>
      <c r="P851" s="129"/>
      <c r="Q851" s="129"/>
      <c r="R851" s="129"/>
      <c r="S851" s="129"/>
      <c r="T851" s="129"/>
      <c r="U851" s="129"/>
    </row>
    <row r="852" spans="1:21" ht="63" customHeight="1">
      <c r="A852" s="289">
        <v>1086</v>
      </c>
      <c r="B852" s="299" t="s">
        <v>4509</v>
      </c>
      <c r="C852" s="5" t="s">
        <v>1797</v>
      </c>
      <c r="D852" s="630">
        <v>7784</v>
      </c>
      <c r="E852" s="16" t="s">
        <v>2060</v>
      </c>
      <c r="F852" s="912">
        <v>9674516.4000000004</v>
      </c>
      <c r="G852" s="528" t="s">
        <v>6283</v>
      </c>
      <c r="H852" s="709" t="s">
        <v>4330</v>
      </c>
      <c r="I852" s="266"/>
      <c r="J852" s="459"/>
      <c r="K852" s="443"/>
      <c r="L852" s="435"/>
      <c r="M852" s="70"/>
      <c r="N852" s="726">
        <f t="shared" si="13"/>
        <v>848</v>
      </c>
      <c r="O852" s="129"/>
      <c r="P852" s="129"/>
      <c r="Q852" s="129"/>
      <c r="R852" s="129"/>
      <c r="S852" s="129"/>
      <c r="T852" s="129"/>
      <c r="U852" s="129"/>
    </row>
    <row r="853" spans="1:21" ht="61.5" customHeight="1">
      <c r="A853" s="289">
        <v>1087</v>
      </c>
      <c r="B853" s="299" t="s">
        <v>4510</v>
      </c>
      <c r="C853" s="5" t="s">
        <v>1798</v>
      </c>
      <c r="D853" s="630">
        <v>908</v>
      </c>
      <c r="E853" s="16" t="s">
        <v>2061</v>
      </c>
      <c r="F853" s="912">
        <v>265483</v>
      </c>
      <c r="G853" s="528" t="s">
        <v>6283</v>
      </c>
      <c r="H853" s="709" t="s">
        <v>4331</v>
      </c>
      <c r="I853" s="266"/>
      <c r="J853" s="459"/>
      <c r="K853" s="443"/>
      <c r="L853" s="435"/>
      <c r="M853" s="70"/>
      <c r="N853" s="726">
        <f t="shared" si="13"/>
        <v>849</v>
      </c>
      <c r="O853" s="129"/>
      <c r="P853" s="129"/>
      <c r="Q853" s="129"/>
      <c r="R853" s="129"/>
      <c r="S853" s="129"/>
      <c r="T853" s="129"/>
      <c r="U853" s="129"/>
    </row>
    <row r="854" spans="1:21" ht="73.5" customHeight="1">
      <c r="A854" s="289">
        <v>1088</v>
      </c>
      <c r="B854" s="299" t="s">
        <v>4511</v>
      </c>
      <c r="C854" s="5" t="s">
        <v>1799</v>
      </c>
      <c r="D854" s="630">
        <v>957</v>
      </c>
      <c r="E854" s="16" t="s">
        <v>2062</v>
      </c>
      <c r="F854" s="912">
        <v>265786.77</v>
      </c>
      <c r="G854" s="528" t="s">
        <v>6283</v>
      </c>
      <c r="H854" s="709" t="s">
        <v>4332</v>
      </c>
      <c r="I854" s="266"/>
      <c r="J854" s="459"/>
      <c r="K854" s="443"/>
      <c r="L854" s="435"/>
      <c r="M854" s="70"/>
      <c r="N854" s="726">
        <f t="shared" si="13"/>
        <v>850</v>
      </c>
      <c r="O854" s="129"/>
      <c r="P854" s="129"/>
      <c r="Q854" s="129"/>
      <c r="R854" s="129"/>
      <c r="S854" s="129"/>
      <c r="T854" s="129"/>
      <c r="U854" s="129"/>
    </row>
    <row r="855" spans="1:21" ht="66" customHeight="1">
      <c r="A855" s="289">
        <v>1089</v>
      </c>
      <c r="B855" s="299" t="s">
        <v>4512</v>
      </c>
      <c r="C855" s="5" t="s">
        <v>1800</v>
      </c>
      <c r="D855" s="630">
        <v>3542</v>
      </c>
      <c r="E855" s="16" t="s">
        <v>2063</v>
      </c>
      <c r="F855" s="912">
        <v>1035617.6</v>
      </c>
      <c r="G855" s="528" t="s">
        <v>6283</v>
      </c>
      <c r="H855" s="709" t="s">
        <v>4333</v>
      </c>
      <c r="I855" s="266"/>
      <c r="J855" s="459"/>
      <c r="K855" s="443"/>
      <c r="L855" s="435"/>
      <c r="M855" s="70"/>
      <c r="N855" s="726">
        <f t="shared" si="13"/>
        <v>851</v>
      </c>
      <c r="O855" s="129"/>
      <c r="P855" s="129"/>
      <c r="Q855" s="129"/>
      <c r="R855" s="129"/>
      <c r="S855" s="129"/>
      <c r="T855" s="129"/>
      <c r="U855" s="129"/>
    </row>
    <row r="856" spans="1:21" ht="62.25" customHeight="1">
      <c r="A856" s="289">
        <v>1090</v>
      </c>
      <c r="B856" s="299" t="s">
        <v>4513</v>
      </c>
      <c r="C856" s="5" t="s">
        <v>1801</v>
      </c>
      <c r="D856" s="630">
        <v>3141</v>
      </c>
      <c r="E856" s="16" t="s">
        <v>2064</v>
      </c>
      <c r="F856" s="912">
        <v>918372.34</v>
      </c>
      <c r="G856" s="528" t="s">
        <v>6283</v>
      </c>
      <c r="H856" s="709" t="s">
        <v>4334</v>
      </c>
      <c r="I856" s="266"/>
      <c r="J856" s="459"/>
      <c r="K856" s="443"/>
      <c r="L856" s="435"/>
      <c r="M856" s="70"/>
      <c r="N856" s="726">
        <f t="shared" si="13"/>
        <v>852</v>
      </c>
      <c r="O856" s="129"/>
      <c r="P856" s="129"/>
      <c r="Q856" s="129"/>
      <c r="R856" s="129"/>
      <c r="S856" s="129"/>
      <c r="T856" s="129"/>
      <c r="U856" s="129"/>
    </row>
    <row r="857" spans="1:21" ht="63" customHeight="1">
      <c r="A857" s="2">
        <v>1091</v>
      </c>
      <c r="B857" s="299" t="s">
        <v>4514</v>
      </c>
      <c r="C857" s="275" t="s">
        <v>1802</v>
      </c>
      <c r="D857" s="630">
        <v>10405</v>
      </c>
      <c r="E857" s="16" t="s">
        <v>2065</v>
      </c>
      <c r="F857" s="912">
        <v>12932084.17</v>
      </c>
      <c r="G857" s="528" t="s">
        <v>6283</v>
      </c>
      <c r="H857" s="709" t="s">
        <v>4335</v>
      </c>
      <c r="I857" s="266"/>
      <c r="J857" s="459"/>
      <c r="K857" s="443"/>
      <c r="L857" s="435"/>
      <c r="M857" s="70"/>
      <c r="N857" s="726">
        <f t="shared" si="13"/>
        <v>853</v>
      </c>
      <c r="O857" s="129"/>
      <c r="P857" s="129"/>
      <c r="Q857" s="129"/>
      <c r="R857" s="129"/>
      <c r="S857" s="129"/>
      <c r="T857" s="129"/>
      <c r="U857" s="129"/>
    </row>
    <row r="858" spans="1:21" ht="59.25" customHeight="1">
      <c r="A858" s="2">
        <v>1092</v>
      </c>
      <c r="B858" s="299" t="s">
        <v>4515</v>
      </c>
      <c r="C858" s="5" t="s">
        <v>1803</v>
      </c>
      <c r="D858" s="630">
        <v>3091</v>
      </c>
      <c r="E858" s="16" t="s">
        <v>2067</v>
      </c>
      <c r="F858" s="912">
        <v>903753.24</v>
      </c>
      <c r="G858" s="528" t="s">
        <v>6283</v>
      </c>
      <c r="H858" s="709" t="s">
        <v>4336</v>
      </c>
      <c r="I858" s="266"/>
      <c r="J858" s="459"/>
      <c r="K858" s="443"/>
      <c r="L858" s="435"/>
      <c r="M858" s="70"/>
      <c r="N858" s="726">
        <f t="shared" si="13"/>
        <v>854</v>
      </c>
      <c r="O858" s="129"/>
      <c r="P858" s="129"/>
      <c r="Q858" s="129"/>
      <c r="R858" s="129"/>
      <c r="S858" s="129"/>
      <c r="T858" s="129"/>
      <c r="U858" s="129"/>
    </row>
    <row r="859" spans="1:21" ht="60.75" customHeight="1">
      <c r="A859" s="2">
        <v>1093</v>
      </c>
      <c r="B859" s="299" t="s">
        <v>4516</v>
      </c>
      <c r="C859" s="5" t="s">
        <v>1804</v>
      </c>
      <c r="D859" s="630">
        <v>759</v>
      </c>
      <c r="E859" s="16" t="s">
        <v>2066</v>
      </c>
      <c r="F859" s="912">
        <v>221918.05</v>
      </c>
      <c r="G859" s="528" t="s">
        <v>6283</v>
      </c>
      <c r="H859" s="709" t="s">
        <v>4337</v>
      </c>
      <c r="I859" s="266"/>
      <c r="J859" s="459"/>
      <c r="K859" s="443"/>
      <c r="L859" s="435"/>
      <c r="M859" s="70"/>
      <c r="N859" s="726">
        <f t="shared" si="13"/>
        <v>855</v>
      </c>
      <c r="O859" s="129"/>
      <c r="P859" s="129"/>
      <c r="Q859" s="129"/>
      <c r="R859" s="129"/>
      <c r="S859" s="129"/>
      <c r="T859" s="129"/>
      <c r="U859" s="129"/>
    </row>
    <row r="860" spans="1:21" ht="62.25" customHeight="1">
      <c r="A860" s="2">
        <v>1094</v>
      </c>
      <c r="B860" s="299" t="s">
        <v>4517</v>
      </c>
      <c r="C860" s="5" t="s">
        <v>1805</v>
      </c>
      <c r="D860" s="630">
        <v>6416</v>
      </c>
      <c r="E860" s="16" t="s">
        <v>2068</v>
      </c>
      <c r="F860" s="912">
        <v>1781910.07</v>
      </c>
      <c r="G860" s="528" t="s">
        <v>6283</v>
      </c>
      <c r="H860" s="709" t="s">
        <v>4338</v>
      </c>
      <c r="I860" s="266"/>
      <c r="J860" s="459"/>
      <c r="K860" s="443"/>
      <c r="L860" s="435"/>
      <c r="M860" s="70"/>
      <c r="N860" s="726">
        <f t="shared" si="13"/>
        <v>856</v>
      </c>
      <c r="O860" s="129"/>
      <c r="P860" s="129"/>
      <c r="Q860" s="129"/>
      <c r="R860" s="129"/>
      <c r="S860" s="129"/>
      <c r="T860" s="129"/>
      <c r="U860" s="129"/>
    </row>
    <row r="861" spans="1:21" ht="63" customHeight="1">
      <c r="A861" s="2">
        <v>1095</v>
      </c>
      <c r="B861" s="299" t="s">
        <v>4518</v>
      </c>
      <c r="C861" s="5" t="s">
        <v>1806</v>
      </c>
      <c r="D861" s="630">
        <v>1090</v>
      </c>
      <c r="E861" s="16" t="s">
        <v>2069</v>
      </c>
      <c r="F861" s="912">
        <v>318696.55</v>
      </c>
      <c r="G861" s="528" t="s">
        <v>6283</v>
      </c>
      <c r="H861" s="709" t="s">
        <v>4339</v>
      </c>
      <c r="I861" s="266"/>
      <c r="J861" s="459"/>
      <c r="K861" s="443"/>
      <c r="L861" s="435"/>
      <c r="M861" s="70"/>
      <c r="N861" s="726">
        <f t="shared" si="13"/>
        <v>857</v>
      </c>
      <c r="O861" s="129"/>
      <c r="P861" s="129"/>
      <c r="Q861" s="129"/>
      <c r="R861" s="129"/>
      <c r="S861" s="129"/>
      <c r="T861" s="129"/>
      <c r="U861" s="129"/>
    </row>
    <row r="862" spans="1:21" ht="65.25" customHeight="1">
      <c r="A862" s="2">
        <v>1096</v>
      </c>
      <c r="B862" s="299" t="s">
        <v>4519</v>
      </c>
      <c r="C862" s="5" t="s">
        <v>1807</v>
      </c>
      <c r="D862" s="630">
        <v>3094</v>
      </c>
      <c r="E862" s="16" t="s">
        <v>2070</v>
      </c>
      <c r="F862" s="912">
        <v>859293.92</v>
      </c>
      <c r="G862" s="528" t="s">
        <v>6283</v>
      </c>
      <c r="H862" s="709" t="s">
        <v>4340</v>
      </c>
      <c r="I862" s="266"/>
      <c r="J862" s="459"/>
      <c r="K862" s="443"/>
      <c r="L862" s="435"/>
      <c r="M862" s="70"/>
      <c r="N862" s="726">
        <f t="shared" si="13"/>
        <v>858</v>
      </c>
      <c r="O862" s="129"/>
      <c r="P862" s="129"/>
      <c r="Q862" s="129"/>
      <c r="R862" s="129"/>
      <c r="S862" s="129"/>
      <c r="T862" s="129"/>
      <c r="U862" s="129"/>
    </row>
    <row r="863" spans="1:21" ht="59.25" customHeight="1">
      <c r="A863" s="2">
        <v>1097</v>
      </c>
      <c r="B863" s="299" t="s">
        <v>4520</v>
      </c>
      <c r="C863" s="5" t="s">
        <v>1808</v>
      </c>
      <c r="D863" s="630">
        <v>2509</v>
      </c>
      <c r="E863" s="16" t="s">
        <v>2071</v>
      </c>
      <c r="F863" s="912">
        <v>696822.38</v>
      </c>
      <c r="G863" s="528" t="s">
        <v>6283</v>
      </c>
      <c r="H863" s="709" t="s">
        <v>4341</v>
      </c>
      <c r="I863" s="266"/>
      <c r="J863" s="459"/>
      <c r="K863" s="443"/>
      <c r="L863" s="435"/>
      <c r="M863" s="70"/>
      <c r="N863" s="726">
        <f t="shared" si="13"/>
        <v>859</v>
      </c>
      <c r="O863" s="129"/>
      <c r="P863" s="129"/>
      <c r="Q863" s="129"/>
      <c r="R863" s="129"/>
      <c r="S863" s="129"/>
      <c r="T863" s="129"/>
      <c r="U863" s="129"/>
    </row>
    <row r="864" spans="1:21" ht="69.75" customHeight="1">
      <c r="A864" s="2">
        <v>1098</v>
      </c>
      <c r="B864" s="299" t="s">
        <v>4521</v>
      </c>
      <c r="C864" s="5" t="s">
        <v>1809</v>
      </c>
      <c r="D864" s="630">
        <v>4437</v>
      </c>
      <c r="E864" s="16" t="s">
        <v>2072</v>
      </c>
      <c r="F864" s="912">
        <v>5514623.5</v>
      </c>
      <c r="G864" s="528" t="s">
        <v>6283</v>
      </c>
      <c r="H864" s="709" t="s">
        <v>4342</v>
      </c>
      <c r="I864" s="266"/>
      <c r="J864" s="459"/>
      <c r="K864" s="443"/>
      <c r="L864" s="435"/>
      <c r="M864" s="70"/>
      <c r="N864" s="726">
        <f t="shared" si="13"/>
        <v>860</v>
      </c>
      <c r="O864" s="129"/>
      <c r="P864" s="129"/>
      <c r="Q864" s="129"/>
      <c r="R864" s="129"/>
      <c r="S864" s="129"/>
      <c r="T864" s="129"/>
      <c r="U864" s="129"/>
    </row>
    <row r="865" spans="1:21" ht="60" customHeight="1">
      <c r="A865" s="2">
        <v>1099</v>
      </c>
      <c r="B865" s="299" t="s">
        <v>4522</v>
      </c>
      <c r="C865" s="5" t="s">
        <v>1810</v>
      </c>
      <c r="D865" s="630">
        <v>3765</v>
      </c>
      <c r="E865" s="16" t="s">
        <v>2073</v>
      </c>
      <c r="F865" s="912">
        <v>1100818.81</v>
      </c>
      <c r="G865" s="528" t="s">
        <v>6283</v>
      </c>
      <c r="H865" s="709" t="s">
        <v>4343</v>
      </c>
      <c r="I865" s="266"/>
      <c r="J865" s="459"/>
      <c r="K865" s="443"/>
      <c r="L865" s="435"/>
      <c r="M865" s="70"/>
      <c r="N865" s="726">
        <f t="shared" si="13"/>
        <v>861</v>
      </c>
      <c r="O865" s="129"/>
      <c r="P865" s="129"/>
      <c r="Q865" s="129"/>
      <c r="R865" s="129"/>
      <c r="S865" s="129"/>
      <c r="T865" s="129"/>
      <c r="U865" s="129"/>
    </row>
    <row r="866" spans="1:21" ht="60" customHeight="1">
      <c r="A866" s="2">
        <v>1100</v>
      </c>
      <c r="B866" s="297" t="s">
        <v>4524</v>
      </c>
      <c r="C866" s="298" t="s">
        <v>4523</v>
      </c>
      <c r="D866" s="660">
        <v>1582</v>
      </c>
      <c r="E866" s="16" t="s">
        <v>2074</v>
      </c>
      <c r="F866" s="912">
        <v>462548.57</v>
      </c>
      <c r="G866" s="528" t="s">
        <v>6283</v>
      </c>
      <c r="H866" s="707" t="s">
        <v>4344</v>
      </c>
      <c r="I866" s="266"/>
      <c r="J866" s="459"/>
      <c r="K866" s="443"/>
      <c r="L866" s="435"/>
      <c r="M866" s="70"/>
      <c r="N866" s="726">
        <f t="shared" si="13"/>
        <v>862</v>
      </c>
      <c r="O866" s="129"/>
      <c r="P866" s="129"/>
      <c r="Q866" s="129"/>
      <c r="R866" s="129"/>
      <c r="S866" s="129"/>
      <c r="T866" s="129"/>
      <c r="U866" s="129"/>
    </row>
    <row r="867" spans="1:21" ht="61.5" customHeight="1">
      <c r="A867" s="289">
        <v>1101</v>
      </c>
      <c r="B867" s="299" t="s">
        <v>4525</v>
      </c>
      <c r="C867" s="5" t="s">
        <v>1811</v>
      </c>
      <c r="D867" s="630">
        <v>2648</v>
      </c>
      <c r="E867" s="9" t="s">
        <v>2075</v>
      </c>
      <c r="F867" s="912">
        <v>3291125.31</v>
      </c>
      <c r="G867" s="528" t="s">
        <v>6283</v>
      </c>
      <c r="H867" s="709" t="s">
        <v>4345</v>
      </c>
      <c r="I867" s="266"/>
      <c r="J867" s="459"/>
      <c r="K867" s="443"/>
      <c r="L867" s="435"/>
      <c r="M867" s="70"/>
      <c r="N867" s="726">
        <f t="shared" si="13"/>
        <v>863</v>
      </c>
      <c r="O867" s="129"/>
      <c r="P867" s="129"/>
      <c r="Q867" s="129"/>
      <c r="R867" s="129"/>
      <c r="S867" s="129"/>
      <c r="T867" s="129"/>
      <c r="U867" s="129"/>
    </row>
    <row r="868" spans="1:21" ht="64.5" customHeight="1">
      <c r="A868" s="289">
        <v>1102</v>
      </c>
      <c r="B868" s="299" t="s">
        <v>4527</v>
      </c>
      <c r="C868" s="5" t="s">
        <v>4526</v>
      </c>
      <c r="D868" s="630">
        <v>3638</v>
      </c>
      <c r="E868" s="9" t="s">
        <v>2076</v>
      </c>
      <c r="F868" s="912">
        <v>1063686.28</v>
      </c>
      <c r="G868" s="528" t="s">
        <v>6283</v>
      </c>
      <c r="H868" s="709" t="s">
        <v>4346</v>
      </c>
      <c r="I868" s="266"/>
      <c r="J868" s="459"/>
      <c r="K868" s="443"/>
      <c r="L868" s="435"/>
      <c r="M868" s="70"/>
      <c r="N868" s="726">
        <f t="shared" si="13"/>
        <v>864</v>
      </c>
      <c r="O868" s="129"/>
      <c r="P868" s="129"/>
      <c r="Q868" s="129"/>
      <c r="R868" s="129"/>
      <c r="S868" s="129"/>
      <c r="T868" s="129"/>
      <c r="U868" s="129"/>
    </row>
    <row r="869" spans="1:21" ht="58.5" customHeight="1">
      <c r="A869" s="289">
        <v>1103</v>
      </c>
      <c r="B869" s="299" t="s">
        <v>4528</v>
      </c>
      <c r="C869" s="5" t="s">
        <v>1812</v>
      </c>
      <c r="D869" s="630">
        <v>858</v>
      </c>
      <c r="E869" s="9" t="s">
        <v>2077</v>
      </c>
      <c r="F869" s="912">
        <v>250863.88</v>
      </c>
      <c r="G869" s="528" t="s">
        <v>6283</v>
      </c>
      <c r="H869" s="709" t="s">
        <v>4347</v>
      </c>
      <c r="I869" s="266"/>
      <c r="J869" s="459"/>
      <c r="K869" s="443"/>
      <c r="L869" s="435"/>
      <c r="M869" s="70"/>
      <c r="N869" s="726">
        <f t="shared" si="13"/>
        <v>865</v>
      </c>
      <c r="O869" s="129"/>
      <c r="P869" s="129"/>
      <c r="Q869" s="129"/>
      <c r="R869" s="129"/>
      <c r="S869" s="129"/>
      <c r="T869" s="129"/>
      <c r="U869" s="129"/>
    </row>
    <row r="870" spans="1:21" ht="58.5" customHeight="1">
      <c r="A870" s="289">
        <v>1104</v>
      </c>
      <c r="B870" s="299" t="s">
        <v>4529</v>
      </c>
      <c r="C870" s="5" t="s">
        <v>1813</v>
      </c>
      <c r="D870" s="630">
        <v>18225</v>
      </c>
      <c r="E870" s="9" t="s">
        <v>2078</v>
      </c>
      <c r="F870" s="912">
        <v>21516148.93</v>
      </c>
      <c r="G870" s="528" t="s">
        <v>6283</v>
      </c>
      <c r="H870" s="709" t="s">
        <v>4348</v>
      </c>
      <c r="I870" s="266"/>
      <c r="J870" s="459"/>
      <c r="K870" s="443"/>
      <c r="L870" s="435"/>
      <c r="M870" s="70"/>
      <c r="N870" s="726">
        <f t="shared" si="13"/>
        <v>866</v>
      </c>
      <c r="O870" s="129"/>
      <c r="P870" s="129"/>
      <c r="Q870" s="129"/>
      <c r="R870" s="129"/>
      <c r="S870" s="129"/>
      <c r="T870" s="129"/>
      <c r="U870" s="129"/>
    </row>
    <row r="871" spans="1:21" ht="59.25" customHeight="1">
      <c r="A871" s="289">
        <v>1105</v>
      </c>
      <c r="B871" s="299" t="s">
        <v>4530</v>
      </c>
      <c r="C871" s="5" t="s">
        <v>1814</v>
      </c>
      <c r="D871" s="630">
        <v>1431</v>
      </c>
      <c r="E871" s="9" t="s">
        <v>2079</v>
      </c>
      <c r="F871" s="912">
        <v>1778549.97</v>
      </c>
      <c r="G871" s="528" t="s">
        <v>6283</v>
      </c>
      <c r="H871" s="709" t="s">
        <v>4349</v>
      </c>
      <c r="I871" s="266"/>
      <c r="J871" s="459"/>
      <c r="K871" s="443"/>
      <c r="L871" s="435"/>
      <c r="M871" s="70"/>
      <c r="N871" s="726">
        <f t="shared" si="13"/>
        <v>867</v>
      </c>
      <c r="O871" s="129"/>
      <c r="P871" s="129"/>
      <c r="Q871" s="129"/>
      <c r="R871" s="129"/>
      <c r="S871" s="129"/>
      <c r="T871" s="129"/>
      <c r="U871" s="129"/>
    </row>
    <row r="872" spans="1:21" ht="58.5" customHeight="1">
      <c r="A872" s="2">
        <v>1106</v>
      </c>
      <c r="B872" s="299" t="s">
        <v>4531</v>
      </c>
      <c r="C872" s="5" t="s">
        <v>1815</v>
      </c>
      <c r="D872" s="630">
        <v>2109</v>
      </c>
      <c r="E872" s="9" t="s">
        <v>2080</v>
      </c>
      <c r="F872" s="912">
        <v>2621217.2599999998</v>
      </c>
      <c r="G872" s="528" t="s">
        <v>6283</v>
      </c>
      <c r="H872" s="709" t="s">
        <v>4350</v>
      </c>
      <c r="I872" s="266"/>
      <c r="J872" s="459"/>
      <c r="K872" s="443"/>
      <c r="L872" s="435"/>
      <c r="M872" s="70"/>
      <c r="N872" s="726">
        <f t="shared" si="13"/>
        <v>868</v>
      </c>
      <c r="O872" s="129"/>
      <c r="P872" s="129"/>
      <c r="Q872" s="129"/>
      <c r="R872" s="129"/>
      <c r="S872" s="129"/>
      <c r="T872" s="129"/>
      <c r="U872" s="129"/>
    </row>
    <row r="873" spans="1:21" ht="57.75" customHeight="1">
      <c r="A873" s="2">
        <v>1107</v>
      </c>
      <c r="B873" s="299" t="s">
        <v>4532</v>
      </c>
      <c r="C873" s="5" t="s">
        <v>1816</v>
      </c>
      <c r="D873" s="630">
        <v>2838</v>
      </c>
      <c r="E873" s="9" t="s">
        <v>2081</v>
      </c>
      <c r="F873" s="912">
        <v>829780.55</v>
      </c>
      <c r="G873" s="528" t="s">
        <v>6283</v>
      </c>
      <c r="H873" s="709" t="s">
        <v>4351</v>
      </c>
      <c r="I873" s="266"/>
      <c r="J873" s="459"/>
      <c r="K873" s="443"/>
      <c r="L873" s="435"/>
      <c r="M873" s="70"/>
      <c r="N873" s="726">
        <f t="shared" si="13"/>
        <v>869</v>
      </c>
      <c r="O873" s="129"/>
      <c r="P873" s="129"/>
      <c r="Q873" s="129"/>
      <c r="R873" s="129"/>
      <c r="S873" s="129"/>
      <c r="T873" s="129"/>
      <c r="U873" s="129"/>
    </row>
    <row r="874" spans="1:21" ht="60.75" customHeight="1">
      <c r="A874" s="2">
        <v>1108</v>
      </c>
      <c r="B874" s="299" t="s">
        <v>4533</v>
      </c>
      <c r="C874" s="5" t="s">
        <v>1817</v>
      </c>
      <c r="D874" s="630">
        <v>2062</v>
      </c>
      <c r="E874" s="9" t="s">
        <v>2082</v>
      </c>
      <c r="F874" s="912">
        <v>602892</v>
      </c>
      <c r="G874" s="528" t="s">
        <v>6283</v>
      </c>
      <c r="H874" s="709" t="s">
        <v>4352</v>
      </c>
      <c r="I874" s="266"/>
      <c r="J874" s="459"/>
      <c r="K874" s="443"/>
      <c r="L874" s="435"/>
      <c r="M874" s="70"/>
      <c r="N874" s="726">
        <f t="shared" si="13"/>
        <v>870</v>
      </c>
      <c r="O874" s="129"/>
      <c r="P874" s="129"/>
      <c r="Q874" s="129"/>
      <c r="R874" s="129"/>
      <c r="S874" s="129"/>
      <c r="T874" s="129"/>
      <c r="U874" s="129"/>
    </row>
    <row r="875" spans="1:21" ht="63" customHeight="1">
      <c r="A875" s="2">
        <v>1109</v>
      </c>
      <c r="B875" s="299" t="s">
        <v>4534</v>
      </c>
      <c r="C875" s="5" t="s">
        <v>1818</v>
      </c>
      <c r="D875" s="630">
        <v>4625</v>
      </c>
      <c r="E875" s="9" t="s">
        <v>2083</v>
      </c>
      <c r="F875" s="912">
        <v>1352267.46</v>
      </c>
      <c r="G875" s="528" t="s">
        <v>6283</v>
      </c>
      <c r="H875" s="709" t="s">
        <v>4353</v>
      </c>
      <c r="I875" s="266"/>
      <c r="J875" s="459"/>
      <c r="K875" s="443"/>
      <c r="L875" s="435"/>
      <c r="M875" s="70"/>
      <c r="N875" s="726">
        <f t="shared" si="13"/>
        <v>871</v>
      </c>
      <c r="O875" s="129"/>
      <c r="P875" s="129"/>
      <c r="Q875" s="129"/>
      <c r="R875" s="129"/>
      <c r="S875" s="129"/>
      <c r="T875" s="129"/>
      <c r="U875" s="129"/>
    </row>
    <row r="876" spans="1:21" ht="60" customHeight="1">
      <c r="A876" s="2">
        <v>1110</v>
      </c>
      <c r="B876" s="299" t="s">
        <v>4535</v>
      </c>
      <c r="C876" s="5" t="s">
        <v>1819</v>
      </c>
      <c r="D876" s="630">
        <v>1159</v>
      </c>
      <c r="E876" s="9" t="s">
        <v>2084</v>
      </c>
      <c r="F876" s="912">
        <v>1440488.76</v>
      </c>
      <c r="G876" s="528" t="s">
        <v>6283</v>
      </c>
      <c r="H876" s="709" t="s">
        <v>4354</v>
      </c>
      <c r="I876" s="266"/>
      <c r="J876" s="459"/>
      <c r="K876" s="443"/>
      <c r="L876" s="435"/>
      <c r="M876" s="70"/>
      <c r="N876" s="726">
        <f t="shared" si="13"/>
        <v>872</v>
      </c>
      <c r="O876" s="129"/>
      <c r="P876" s="129"/>
      <c r="Q876" s="129"/>
      <c r="R876" s="129"/>
      <c r="S876" s="129"/>
      <c r="T876" s="129"/>
      <c r="U876" s="129"/>
    </row>
    <row r="877" spans="1:21" ht="61.5" customHeight="1">
      <c r="A877" s="2">
        <v>1111</v>
      </c>
      <c r="B877" s="299" t="s">
        <v>4536</v>
      </c>
      <c r="C877" s="5" t="s">
        <v>1820</v>
      </c>
      <c r="D877" s="630">
        <v>3432</v>
      </c>
      <c r="E877" s="290" t="s">
        <v>2085</v>
      </c>
      <c r="F877" s="912">
        <v>1003455.56</v>
      </c>
      <c r="G877" s="528" t="s">
        <v>6283</v>
      </c>
      <c r="H877" s="709" t="s">
        <v>4355</v>
      </c>
      <c r="I877" s="266"/>
      <c r="J877" s="459"/>
      <c r="K877" s="443"/>
      <c r="L877" s="435"/>
      <c r="M877" s="70"/>
      <c r="N877" s="726">
        <f t="shared" si="13"/>
        <v>873</v>
      </c>
      <c r="O877" s="129"/>
      <c r="P877" s="129"/>
      <c r="Q877" s="129"/>
      <c r="R877" s="129"/>
      <c r="S877" s="129"/>
      <c r="T877" s="129"/>
      <c r="U877" s="129"/>
    </row>
    <row r="878" spans="1:21" ht="63" customHeight="1">
      <c r="A878" s="2">
        <v>1112</v>
      </c>
      <c r="B878" s="299" t="s">
        <v>4537</v>
      </c>
      <c r="C878" s="5" t="s">
        <v>1821</v>
      </c>
      <c r="D878" s="630">
        <v>14023</v>
      </c>
      <c r="E878" s="290" t="s">
        <v>2086</v>
      </c>
      <c r="F878" s="912">
        <v>4100074.95</v>
      </c>
      <c r="G878" s="528" t="s">
        <v>6283</v>
      </c>
      <c r="H878" s="709" t="s">
        <v>4356</v>
      </c>
      <c r="I878" s="266"/>
      <c r="J878" s="459"/>
      <c r="K878" s="443"/>
      <c r="L878" s="435"/>
      <c r="M878" s="70"/>
      <c r="N878" s="726">
        <f t="shared" si="13"/>
        <v>874</v>
      </c>
      <c r="O878" s="129"/>
      <c r="P878" s="129"/>
      <c r="Q878" s="129"/>
      <c r="R878" s="129"/>
      <c r="S878" s="129"/>
      <c r="T878" s="129"/>
      <c r="U878" s="129"/>
    </row>
    <row r="879" spans="1:21" ht="67.5" customHeight="1">
      <c r="A879" s="2">
        <v>1113</v>
      </c>
      <c r="B879" s="299" t="s">
        <v>4538</v>
      </c>
      <c r="C879" s="5" t="s">
        <v>1822</v>
      </c>
      <c r="D879" s="630">
        <v>8910</v>
      </c>
      <c r="E879" s="290" t="s">
        <v>2087</v>
      </c>
      <c r="F879" s="912">
        <v>2605125</v>
      </c>
      <c r="G879" s="528" t="s">
        <v>6283</v>
      </c>
      <c r="H879" s="26" t="s">
        <v>4357</v>
      </c>
      <c r="I879" s="266"/>
      <c r="J879" s="459"/>
      <c r="K879" s="443"/>
      <c r="L879" s="435"/>
      <c r="M879" s="70"/>
      <c r="N879" s="726">
        <f t="shared" si="13"/>
        <v>875</v>
      </c>
      <c r="O879" s="129"/>
      <c r="P879" s="129"/>
      <c r="Q879" s="129"/>
      <c r="R879" s="129"/>
      <c r="S879" s="129"/>
      <c r="T879" s="129"/>
      <c r="U879" s="129"/>
    </row>
    <row r="880" spans="1:21" ht="63.75" customHeight="1">
      <c r="A880" s="2">
        <v>1114</v>
      </c>
      <c r="B880" s="299" t="s">
        <v>4539</v>
      </c>
      <c r="C880" s="5" t="s">
        <v>1823</v>
      </c>
      <c r="D880" s="630">
        <v>2613</v>
      </c>
      <c r="E880" s="290" t="s">
        <v>2088</v>
      </c>
      <c r="F880" s="912">
        <v>725706.21</v>
      </c>
      <c r="G880" s="528" t="s">
        <v>6283</v>
      </c>
      <c r="H880" s="709" t="s">
        <v>4358</v>
      </c>
      <c r="I880" s="266"/>
      <c r="J880" s="459"/>
      <c r="K880" s="443"/>
      <c r="L880" s="435"/>
      <c r="M880" s="70"/>
      <c r="N880" s="726">
        <f t="shared" si="13"/>
        <v>876</v>
      </c>
      <c r="O880" s="129"/>
      <c r="P880" s="129"/>
      <c r="Q880" s="129"/>
      <c r="R880" s="129"/>
      <c r="S880" s="129"/>
      <c r="T880" s="129"/>
      <c r="U880" s="129"/>
    </row>
    <row r="881" spans="1:21" ht="59.25" customHeight="1">
      <c r="A881" s="2">
        <v>1115</v>
      </c>
      <c r="B881" s="299" t="s">
        <v>4540</v>
      </c>
      <c r="C881" s="5" t="s">
        <v>1824</v>
      </c>
      <c r="D881" s="630">
        <v>1230</v>
      </c>
      <c r="E881" s="290" t="s">
        <v>2089</v>
      </c>
      <c r="F881" s="912">
        <v>359630.05</v>
      </c>
      <c r="G881" s="528" t="s">
        <v>6283</v>
      </c>
      <c r="H881" s="26" t="s">
        <v>4359</v>
      </c>
      <c r="I881" s="266"/>
      <c r="J881" s="459"/>
      <c r="K881" s="443"/>
      <c r="L881" s="435"/>
      <c r="M881" s="70"/>
      <c r="N881" s="726">
        <f t="shared" si="13"/>
        <v>877</v>
      </c>
      <c r="O881" s="129"/>
      <c r="P881" s="129"/>
      <c r="Q881" s="129"/>
      <c r="R881" s="129"/>
      <c r="S881" s="129"/>
      <c r="T881" s="129"/>
      <c r="U881" s="129"/>
    </row>
    <row r="882" spans="1:21" ht="66" customHeight="1">
      <c r="A882" s="289">
        <v>1116</v>
      </c>
      <c r="B882" s="299" t="s">
        <v>4541</v>
      </c>
      <c r="C882" s="5" t="s">
        <v>1825</v>
      </c>
      <c r="D882" s="630">
        <v>6935</v>
      </c>
      <c r="E882" s="9" t="s">
        <v>2090</v>
      </c>
      <c r="F882" s="912">
        <v>8619317.9900000002</v>
      </c>
      <c r="G882" s="528" t="s">
        <v>6283</v>
      </c>
      <c r="H882" s="709" t="s">
        <v>4360</v>
      </c>
      <c r="I882" s="266"/>
      <c r="J882" s="459"/>
      <c r="K882" s="443"/>
      <c r="L882" s="435"/>
      <c r="M882" s="70"/>
      <c r="N882" s="726">
        <f t="shared" si="13"/>
        <v>878</v>
      </c>
      <c r="O882" s="129"/>
      <c r="P882" s="129"/>
      <c r="Q882" s="129"/>
      <c r="R882" s="129"/>
      <c r="S882" s="129"/>
      <c r="T882" s="129"/>
      <c r="U882" s="129"/>
    </row>
    <row r="883" spans="1:21" ht="57" customHeight="1">
      <c r="A883" s="289">
        <v>1117</v>
      </c>
      <c r="B883" s="299" t="s">
        <v>4542</v>
      </c>
      <c r="C883" s="5" t="s">
        <v>1826</v>
      </c>
      <c r="D883" s="630">
        <v>12857</v>
      </c>
      <c r="E883" s="9" t="s">
        <v>2091</v>
      </c>
      <c r="F883" s="934">
        <v>1168854.46</v>
      </c>
      <c r="G883" s="528" t="s">
        <v>6283</v>
      </c>
      <c r="H883" s="709" t="s">
        <v>4361</v>
      </c>
      <c r="I883" s="42"/>
      <c r="J883" s="459"/>
      <c r="K883" s="443"/>
      <c r="L883" s="435"/>
      <c r="M883" s="70"/>
      <c r="N883" s="726">
        <f t="shared" si="13"/>
        <v>879</v>
      </c>
      <c r="O883" s="129"/>
      <c r="P883" s="129"/>
      <c r="Q883" s="129"/>
      <c r="R883" s="129"/>
      <c r="S883" s="129"/>
      <c r="T883" s="129"/>
      <c r="U883" s="129"/>
    </row>
    <row r="884" spans="1:21" ht="68.25" customHeight="1">
      <c r="A884" s="289">
        <v>1118</v>
      </c>
      <c r="B884" s="297" t="s">
        <v>4543</v>
      </c>
      <c r="C884" s="274" t="s">
        <v>1827</v>
      </c>
      <c r="D884" s="660">
        <v>2757</v>
      </c>
      <c r="E884" s="74" t="s">
        <v>2092</v>
      </c>
      <c r="F884" s="934">
        <v>806097.61</v>
      </c>
      <c r="G884" s="528" t="s">
        <v>6283</v>
      </c>
      <c r="H884" s="707" t="s">
        <v>4362</v>
      </c>
      <c r="I884" s="42"/>
      <c r="J884" s="459"/>
      <c r="K884" s="443"/>
      <c r="L884" s="435"/>
      <c r="M884" s="70"/>
      <c r="N884" s="726">
        <f t="shared" si="13"/>
        <v>880</v>
      </c>
      <c r="O884" s="129"/>
      <c r="P884" s="129"/>
      <c r="Q884" s="129"/>
      <c r="R884" s="129"/>
      <c r="S884" s="129"/>
      <c r="T884" s="129"/>
      <c r="U884" s="129"/>
    </row>
    <row r="885" spans="1:21" ht="62.25" customHeight="1">
      <c r="A885" s="289">
        <v>1119</v>
      </c>
      <c r="B885" s="297" t="s">
        <v>4544</v>
      </c>
      <c r="C885" s="5" t="s">
        <v>1828</v>
      </c>
      <c r="D885" s="663">
        <v>15850</v>
      </c>
      <c r="E885" s="474" t="s">
        <v>2093</v>
      </c>
      <c r="F885" s="934">
        <v>17521292.059999999</v>
      </c>
      <c r="G885" s="528" t="s">
        <v>6283</v>
      </c>
      <c r="H885" s="709" t="s">
        <v>4363</v>
      </c>
      <c r="I885" s="42"/>
      <c r="J885" s="459"/>
      <c r="K885" s="443"/>
      <c r="L885" s="435"/>
      <c r="M885" s="70"/>
      <c r="N885" s="726">
        <f t="shared" si="13"/>
        <v>881</v>
      </c>
      <c r="O885" s="129"/>
      <c r="P885" s="129"/>
      <c r="Q885" s="129"/>
      <c r="R885" s="129"/>
      <c r="S885" s="129"/>
      <c r="T885" s="129"/>
      <c r="U885" s="129"/>
    </row>
    <row r="886" spans="1:21" ht="45">
      <c r="A886" s="289">
        <v>1121</v>
      </c>
      <c r="B886" s="299" t="s">
        <v>4545</v>
      </c>
      <c r="C886" s="5" t="s">
        <v>1829</v>
      </c>
      <c r="D886" s="630">
        <v>891</v>
      </c>
      <c r="E886" s="4" t="s">
        <v>1830</v>
      </c>
      <c r="F886" s="933">
        <v>2456789.94</v>
      </c>
      <c r="G886" s="528" t="s">
        <v>6283</v>
      </c>
      <c r="H886" s="707" t="s">
        <v>4364</v>
      </c>
      <c r="I886" s="42"/>
      <c r="J886" s="466"/>
      <c r="K886" s="466"/>
      <c r="L886" s="441"/>
      <c r="M886" s="70"/>
      <c r="N886" s="726">
        <f t="shared" si="13"/>
        <v>882</v>
      </c>
      <c r="O886" s="129"/>
      <c r="P886" s="129"/>
      <c r="Q886" s="129"/>
      <c r="R886" s="129"/>
      <c r="S886" s="129"/>
      <c r="T886" s="129"/>
      <c r="U886" s="129"/>
    </row>
    <row r="887" spans="1:21" ht="75">
      <c r="A887" s="289">
        <v>1122</v>
      </c>
      <c r="B887" s="299" t="s">
        <v>4546</v>
      </c>
      <c r="C887" s="5" t="s">
        <v>1831</v>
      </c>
      <c r="D887" s="630">
        <v>823</v>
      </c>
      <c r="E887" s="9" t="s">
        <v>1832</v>
      </c>
      <c r="F887" s="933">
        <v>240630.52</v>
      </c>
      <c r="G887" s="528" t="s">
        <v>6283</v>
      </c>
      <c r="H887" s="709" t="s">
        <v>4365</v>
      </c>
      <c r="I887" s="42"/>
      <c r="J887" s="466"/>
      <c r="K887" s="466"/>
      <c r="L887" s="441"/>
      <c r="M887" s="70"/>
      <c r="N887" s="726">
        <f t="shared" si="13"/>
        <v>883</v>
      </c>
      <c r="O887" s="129"/>
      <c r="P887" s="129"/>
      <c r="Q887" s="129"/>
      <c r="R887" s="129"/>
      <c r="S887" s="129"/>
      <c r="T887" s="129"/>
      <c r="U887" s="129"/>
    </row>
    <row r="888" spans="1:21" ht="60">
      <c r="A888" s="289">
        <v>1123</v>
      </c>
      <c r="B888" s="299" t="s">
        <v>4547</v>
      </c>
      <c r="C888" s="5" t="s">
        <v>1833</v>
      </c>
      <c r="D888" s="630">
        <v>815</v>
      </c>
      <c r="E888" s="9" t="s">
        <v>2094</v>
      </c>
      <c r="F888" s="933">
        <v>238291.45</v>
      </c>
      <c r="G888" s="528" t="s">
        <v>6283</v>
      </c>
      <c r="H888" s="709" t="s">
        <v>4366</v>
      </c>
      <c r="I888" s="42"/>
      <c r="J888" s="466"/>
      <c r="K888" s="466"/>
      <c r="L888" s="441"/>
      <c r="M888" s="70"/>
      <c r="N888" s="726">
        <f t="shared" ref="N888:N951" si="14">N887+1</f>
        <v>884</v>
      </c>
      <c r="O888" s="129"/>
      <c r="P888" s="129"/>
      <c r="Q888" s="129"/>
      <c r="R888" s="129"/>
      <c r="S888" s="129"/>
      <c r="T888" s="129"/>
      <c r="U888" s="129"/>
    </row>
    <row r="889" spans="1:21" ht="60">
      <c r="A889" s="289">
        <v>1124</v>
      </c>
      <c r="B889" s="299" t="s">
        <v>4548</v>
      </c>
      <c r="C889" s="5" t="s">
        <v>1834</v>
      </c>
      <c r="D889" s="630">
        <v>4436</v>
      </c>
      <c r="E889" s="9" t="s">
        <v>2095</v>
      </c>
      <c r="F889" s="933">
        <v>1297007.24</v>
      </c>
      <c r="G889" s="528" t="s">
        <v>6283</v>
      </c>
      <c r="H889" s="709" t="s">
        <v>4367</v>
      </c>
      <c r="I889" s="42"/>
      <c r="J889" s="466"/>
      <c r="K889" s="466"/>
      <c r="L889" s="441"/>
      <c r="M889" s="70"/>
      <c r="N889" s="726">
        <f t="shared" si="14"/>
        <v>885</v>
      </c>
      <c r="O889" s="129"/>
      <c r="P889" s="129"/>
      <c r="Q889" s="129"/>
      <c r="R889" s="129"/>
      <c r="S889" s="129"/>
      <c r="T889" s="129"/>
      <c r="U889" s="129"/>
    </row>
    <row r="890" spans="1:21" ht="60">
      <c r="A890" s="289">
        <v>1125</v>
      </c>
      <c r="B890" s="299" t="s">
        <v>4549</v>
      </c>
      <c r="C890" s="5" t="s">
        <v>1835</v>
      </c>
      <c r="D890" s="630">
        <v>564</v>
      </c>
      <c r="E890" s="9" t="s">
        <v>2096</v>
      </c>
      <c r="F890" s="933">
        <v>164903.53</v>
      </c>
      <c r="G890" s="528" t="s">
        <v>6283</v>
      </c>
      <c r="H890" s="709" t="s">
        <v>4368</v>
      </c>
      <c r="I890" s="42"/>
      <c r="J890" s="466"/>
      <c r="K890" s="466"/>
      <c r="L890" s="441"/>
      <c r="M890" s="70"/>
      <c r="N890" s="726">
        <f t="shared" si="14"/>
        <v>886</v>
      </c>
      <c r="O890" s="129"/>
      <c r="P890" s="129"/>
      <c r="Q890" s="129"/>
      <c r="R890" s="129"/>
      <c r="S890" s="129"/>
      <c r="T890" s="129"/>
      <c r="U890" s="129"/>
    </row>
    <row r="891" spans="1:21" ht="75">
      <c r="A891" s="2">
        <v>1126</v>
      </c>
      <c r="B891" s="299" t="s">
        <v>4550</v>
      </c>
      <c r="C891" s="5" t="s">
        <v>1836</v>
      </c>
      <c r="D891" s="630">
        <v>1003</v>
      </c>
      <c r="E891" s="9" t="s">
        <v>2097</v>
      </c>
      <c r="F891" s="933">
        <v>293259.3</v>
      </c>
      <c r="G891" s="528" t="s">
        <v>6283</v>
      </c>
      <c r="H891" s="709" t="s">
        <v>4369</v>
      </c>
      <c r="I891" s="42"/>
      <c r="J891" s="466"/>
      <c r="K891" s="466"/>
      <c r="L891" s="441"/>
      <c r="M891" s="70"/>
      <c r="N891" s="726">
        <f t="shared" si="14"/>
        <v>887</v>
      </c>
      <c r="O891" s="129"/>
      <c r="P891" s="129"/>
      <c r="Q891" s="129"/>
      <c r="R891" s="129"/>
      <c r="S891" s="129"/>
      <c r="T891" s="129"/>
      <c r="U891" s="129"/>
    </row>
    <row r="892" spans="1:21" ht="60">
      <c r="A892" s="2">
        <v>1127</v>
      </c>
      <c r="B892" s="299" t="s">
        <v>4551</v>
      </c>
      <c r="C892" s="5" t="s">
        <v>1837</v>
      </c>
      <c r="D892" s="630">
        <v>553</v>
      </c>
      <c r="E892" s="9" t="s">
        <v>2098</v>
      </c>
      <c r="F892" s="933">
        <v>161687.32999999999</v>
      </c>
      <c r="G892" s="528" t="s">
        <v>6283</v>
      </c>
      <c r="H892" s="709" t="s">
        <v>4373</v>
      </c>
      <c r="I892" s="42"/>
      <c r="J892" s="466"/>
      <c r="K892" s="466"/>
      <c r="L892" s="441"/>
      <c r="M892" s="70"/>
      <c r="N892" s="726">
        <f t="shared" si="14"/>
        <v>888</v>
      </c>
      <c r="O892" s="129"/>
      <c r="P892" s="129"/>
      <c r="Q892" s="129"/>
      <c r="R892" s="129"/>
      <c r="S892" s="129"/>
      <c r="T892" s="129"/>
      <c r="U892" s="129"/>
    </row>
    <row r="893" spans="1:21" ht="75">
      <c r="A893" s="2">
        <v>1128</v>
      </c>
      <c r="B893" s="299" t="s">
        <v>4552</v>
      </c>
      <c r="C893" s="5" t="s">
        <v>1838</v>
      </c>
      <c r="D893" s="630">
        <v>2683</v>
      </c>
      <c r="E893" s="9" t="s">
        <v>2099</v>
      </c>
      <c r="F893" s="933">
        <v>207772.65</v>
      </c>
      <c r="G893" s="528" t="s">
        <v>6283</v>
      </c>
      <c r="H893" s="709" t="s">
        <v>4370</v>
      </c>
      <c r="I893" s="42"/>
      <c r="J893" s="466"/>
      <c r="K893" s="466"/>
      <c r="L893" s="441"/>
      <c r="M893" s="70"/>
      <c r="N893" s="726">
        <f t="shared" si="14"/>
        <v>889</v>
      </c>
      <c r="O893" s="129"/>
      <c r="P893" s="129"/>
      <c r="Q893" s="129"/>
      <c r="R893" s="129"/>
      <c r="S893" s="129"/>
      <c r="T893" s="129"/>
      <c r="U893" s="129"/>
    </row>
    <row r="894" spans="1:21" ht="60">
      <c r="A894" s="2">
        <v>1129</v>
      </c>
      <c r="B894" s="299" t="s">
        <v>4553</v>
      </c>
      <c r="C894" s="5" t="s">
        <v>1839</v>
      </c>
      <c r="D894" s="630">
        <v>522</v>
      </c>
      <c r="E894" s="9" t="s">
        <v>2100</v>
      </c>
      <c r="F894" s="933">
        <v>152623.48000000001</v>
      </c>
      <c r="G894" s="528" t="s">
        <v>6283</v>
      </c>
      <c r="H894" s="709" t="s">
        <v>4372</v>
      </c>
      <c r="I894" s="42"/>
      <c r="J894" s="466"/>
      <c r="K894" s="466"/>
      <c r="L894" s="441"/>
      <c r="M894" s="70"/>
      <c r="N894" s="726">
        <f t="shared" si="14"/>
        <v>890</v>
      </c>
      <c r="O894" s="129"/>
      <c r="P894" s="129"/>
      <c r="Q894" s="129"/>
      <c r="R894" s="129"/>
      <c r="S894" s="129"/>
      <c r="T894" s="129"/>
      <c r="U894" s="129"/>
    </row>
    <row r="895" spans="1:21" ht="60">
      <c r="A895" s="2">
        <v>1130</v>
      </c>
      <c r="B895" s="299" t="s">
        <v>4554</v>
      </c>
      <c r="C895" s="5" t="s">
        <v>1840</v>
      </c>
      <c r="D895" s="630">
        <v>6222</v>
      </c>
      <c r="E895" s="9" t="s">
        <v>2101</v>
      </c>
      <c r="F895" s="933">
        <v>1819201.76</v>
      </c>
      <c r="G895" s="528" t="s">
        <v>6283</v>
      </c>
      <c r="H895" s="709" t="s">
        <v>4371</v>
      </c>
      <c r="I895" s="42"/>
      <c r="J895" s="466"/>
      <c r="K895" s="466"/>
      <c r="L895" s="441"/>
      <c r="M895" s="70"/>
      <c r="N895" s="726">
        <f t="shared" si="14"/>
        <v>891</v>
      </c>
      <c r="O895" s="129"/>
      <c r="P895" s="129"/>
      <c r="Q895" s="129"/>
      <c r="R895" s="129"/>
      <c r="S895" s="129"/>
      <c r="T895" s="129"/>
      <c r="U895" s="129"/>
    </row>
    <row r="896" spans="1:21" ht="60">
      <c r="A896" s="2">
        <v>1131</v>
      </c>
      <c r="B896" s="299" t="s">
        <v>4555</v>
      </c>
      <c r="C896" s="5" t="s">
        <v>1841</v>
      </c>
      <c r="D896" s="630">
        <v>1139</v>
      </c>
      <c r="E896" s="9" t="s">
        <v>2102</v>
      </c>
      <c r="F896" s="933">
        <v>333023.28000000003</v>
      </c>
      <c r="G896" s="528" t="s">
        <v>6283</v>
      </c>
      <c r="H896" s="709" t="s">
        <v>4376</v>
      </c>
      <c r="I896" s="42"/>
      <c r="J896" s="311"/>
      <c r="K896" s="467"/>
      <c r="L896" s="467"/>
      <c r="M896" s="70"/>
      <c r="N896" s="726">
        <f t="shared" si="14"/>
        <v>892</v>
      </c>
      <c r="O896" s="129"/>
      <c r="P896" s="129"/>
      <c r="Q896" s="129"/>
      <c r="R896" s="129"/>
      <c r="S896" s="129"/>
      <c r="T896" s="129"/>
      <c r="U896" s="129"/>
    </row>
    <row r="897" spans="1:21" ht="60">
      <c r="A897" s="2">
        <v>1132</v>
      </c>
      <c r="B897" s="299" t="s">
        <v>4556</v>
      </c>
      <c r="C897" s="5" t="s">
        <v>1842</v>
      </c>
      <c r="D897" s="630">
        <v>4709</v>
      </c>
      <c r="E897" s="9" t="s">
        <v>2103</v>
      </c>
      <c r="F897" s="933">
        <v>1376827.57</v>
      </c>
      <c r="G897" s="528" t="s">
        <v>6283</v>
      </c>
      <c r="H897" s="709" t="s">
        <v>4377</v>
      </c>
      <c r="I897" s="42"/>
      <c r="J897" s="311"/>
      <c r="K897" s="467"/>
      <c r="L897" s="467"/>
      <c r="M897" s="70"/>
      <c r="N897" s="726">
        <f t="shared" si="14"/>
        <v>893</v>
      </c>
      <c r="O897" s="129"/>
      <c r="P897" s="129"/>
      <c r="Q897" s="129"/>
      <c r="R897" s="129"/>
      <c r="S897" s="129"/>
      <c r="T897" s="129"/>
      <c r="U897" s="129"/>
    </row>
    <row r="898" spans="1:21" ht="60">
      <c r="A898" s="2">
        <v>1133</v>
      </c>
      <c r="B898" s="299" t="s">
        <v>4557</v>
      </c>
      <c r="C898" s="5" t="s">
        <v>1843</v>
      </c>
      <c r="D898" s="630">
        <v>10977</v>
      </c>
      <c r="E898" s="6" t="s">
        <v>1844</v>
      </c>
      <c r="F898" s="933">
        <v>14420155.59</v>
      </c>
      <c r="G898" s="528" t="s">
        <v>6283</v>
      </c>
      <c r="H898" s="707" t="s">
        <v>4378</v>
      </c>
      <c r="I898" s="42"/>
      <c r="J898" s="486" t="s">
        <v>6801</v>
      </c>
      <c r="K898" s="586" t="s">
        <v>6804</v>
      </c>
      <c r="L898" s="584" t="s">
        <v>6815</v>
      </c>
      <c r="M898" s="70"/>
      <c r="N898" s="726">
        <f t="shared" si="14"/>
        <v>894</v>
      </c>
      <c r="O898" s="129"/>
      <c r="P898" s="129"/>
      <c r="Q898" s="129"/>
      <c r="R898" s="129"/>
      <c r="S898" s="129"/>
      <c r="T898" s="129"/>
      <c r="U898" s="129"/>
    </row>
    <row r="899" spans="1:21" ht="60">
      <c r="A899" s="2">
        <v>1134</v>
      </c>
      <c r="B899" s="299" t="s">
        <v>4558</v>
      </c>
      <c r="C899" s="5" t="s">
        <v>1845</v>
      </c>
      <c r="D899" s="630">
        <v>1416</v>
      </c>
      <c r="E899" s="9" t="s">
        <v>1846</v>
      </c>
      <c r="F899" s="933">
        <v>2042070.24</v>
      </c>
      <c r="G899" s="528" t="s">
        <v>6283</v>
      </c>
      <c r="H899" s="707" t="s">
        <v>4379</v>
      </c>
      <c r="I899" s="42"/>
      <c r="J899" s="452" t="s">
        <v>5996</v>
      </c>
      <c r="K899" s="89" t="s">
        <v>1953</v>
      </c>
      <c r="L899" s="89" t="s">
        <v>1970</v>
      </c>
      <c r="M899" s="70"/>
      <c r="N899" s="726">
        <f t="shared" si="14"/>
        <v>895</v>
      </c>
      <c r="O899" s="129"/>
      <c r="P899" s="129"/>
      <c r="Q899" s="129"/>
      <c r="R899" s="129"/>
      <c r="S899" s="129"/>
      <c r="T899" s="129"/>
      <c r="U899" s="129"/>
    </row>
    <row r="900" spans="1:21" ht="105">
      <c r="A900" s="2">
        <v>1135</v>
      </c>
      <c r="B900" s="299" t="s">
        <v>4558</v>
      </c>
      <c r="C900" s="5" t="s">
        <v>1847</v>
      </c>
      <c r="D900" s="630">
        <v>6370</v>
      </c>
      <c r="E900" s="9" t="s">
        <v>1848</v>
      </c>
      <c r="F900" s="933">
        <v>13062258.300000001</v>
      </c>
      <c r="G900" s="528" t="s">
        <v>6283</v>
      </c>
      <c r="H900" s="707" t="s">
        <v>4380</v>
      </c>
      <c r="I900" s="42"/>
      <c r="J900" s="452" t="s">
        <v>6042</v>
      </c>
      <c r="K900" s="89" t="s">
        <v>10329</v>
      </c>
      <c r="L900" s="95" t="s">
        <v>2190</v>
      </c>
      <c r="M900" s="26" t="s">
        <v>10330</v>
      </c>
      <c r="N900" s="726">
        <f t="shared" si="14"/>
        <v>896</v>
      </c>
      <c r="O900" s="129"/>
      <c r="P900" s="129"/>
      <c r="Q900" s="129"/>
      <c r="R900" s="129"/>
      <c r="S900" s="129"/>
      <c r="T900" s="129"/>
      <c r="U900" s="129"/>
    </row>
    <row r="901" spans="1:21" ht="60">
      <c r="A901" s="289">
        <v>1138</v>
      </c>
      <c r="B901" s="299" t="s">
        <v>4559</v>
      </c>
      <c r="C901" s="71" t="s">
        <v>1849</v>
      </c>
      <c r="D901" s="630">
        <f>2848-1707</f>
        <v>1141</v>
      </c>
      <c r="E901" s="9" t="s">
        <v>1850</v>
      </c>
      <c r="F901" s="933">
        <v>2802216.13</v>
      </c>
      <c r="G901" s="528" t="s">
        <v>6283</v>
      </c>
      <c r="H901" s="707" t="s">
        <v>4374</v>
      </c>
      <c r="I901" s="42"/>
      <c r="J901" s="459"/>
      <c r="K901" s="433"/>
      <c r="L901" s="433"/>
      <c r="M901" s="70"/>
      <c r="N901" s="726">
        <f t="shared" si="14"/>
        <v>897</v>
      </c>
      <c r="O901" s="129"/>
      <c r="P901" s="129"/>
      <c r="Q901" s="129"/>
      <c r="R901" s="129"/>
      <c r="S901" s="129"/>
      <c r="T901" s="129"/>
      <c r="U901" s="129"/>
    </row>
    <row r="902" spans="1:21" ht="60">
      <c r="A902" s="289">
        <v>1140</v>
      </c>
      <c r="B902" s="299" t="s">
        <v>4561</v>
      </c>
      <c r="C902" s="4" t="s">
        <v>1851</v>
      </c>
      <c r="D902" s="630">
        <v>4473</v>
      </c>
      <c r="E902" s="9" t="s">
        <v>1852</v>
      </c>
      <c r="F902" s="933">
        <v>5879445.3899999997</v>
      </c>
      <c r="G902" s="528" t="s">
        <v>6283</v>
      </c>
      <c r="H902" s="707" t="s">
        <v>4375</v>
      </c>
      <c r="I902" s="42"/>
      <c r="J902" s="452" t="s">
        <v>6743</v>
      </c>
      <c r="K902" s="584" t="s">
        <v>6762</v>
      </c>
      <c r="L902" s="95" t="s">
        <v>6764</v>
      </c>
      <c r="M902" s="70"/>
      <c r="N902" s="726">
        <f t="shared" si="14"/>
        <v>898</v>
      </c>
      <c r="O902" s="129"/>
      <c r="P902" s="129"/>
      <c r="Q902" s="129"/>
      <c r="R902" s="129"/>
      <c r="S902" s="129"/>
      <c r="T902" s="129"/>
      <c r="U902" s="129"/>
    </row>
    <row r="903" spans="1:21" ht="60">
      <c r="A903" s="289">
        <v>1141</v>
      </c>
      <c r="B903" s="299" t="s">
        <v>4562</v>
      </c>
      <c r="C903" s="4" t="s">
        <v>1853</v>
      </c>
      <c r="D903" s="630">
        <v>11483</v>
      </c>
      <c r="E903" s="9" t="s">
        <v>1854</v>
      </c>
      <c r="F903" s="933">
        <v>16982897.68</v>
      </c>
      <c r="G903" s="528" t="s">
        <v>6283</v>
      </c>
      <c r="H903" s="707" t="s">
        <v>4381</v>
      </c>
      <c r="I903" s="42"/>
      <c r="J903" s="486" t="s">
        <v>6801</v>
      </c>
      <c r="K903" s="586" t="s">
        <v>6804</v>
      </c>
      <c r="L903" s="584" t="s">
        <v>6816</v>
      </c>
      <c r="M903" s="70"/>
      <c r="N903" s="726">
        <f t="shared" si="14"/>
        <v>899</v>
      </c>
      <c r="O903" s="129"/>
      <c r="P903" s="129"/>
      <c r="Q903" s="129"/>
      <c r="R903" s="129"/>
      <c r="S903" s="129"/>
      <c r="T903" s="129"/>
      <c r="U903" s="129"/>
    </row>
    <row r="904" spans="1:21" ht="60">
      <c r="A904" s="289">
        <v>1144</v>
      </c>
      <c r="B904" s="299" t="s">
        <v>4563</v>
      </c>
      <c r="C904" s="195" t="s">
        <v>1855</v>
      </c>
      <c r="D904" s="630">
        <f>6858-5975</f>
        <v>883</v>
      </c>
      <c r="E904" s="4" t="s">
        <v>1856</v>
      </c>
      <c r="F904" s="933">
        <v>1311917.25</v>
      </c>
      <c r="G904" s="528" t="s">
        <v>6283</v>
      </c>
      <c r="H904" s="707" t="s">
        <v>4382</v>
      </c>
      <c r="I904" s="42"/>
      <c r="J904" s="459"/>
      <c r="K904" s="433"/>
      <c r="L904" s="433"/>
      <c r="M904" s="70"/>
      <c r="N904" s="726">
        <f t="shared" si="14"/>
        <v>900</v>
      </c>
      <c r="O904" s="129"/>
      <c r="P904" s="129"/>
      <c r="Q904" s="129"/>
      <c r="R904" s="129"/>
      <c r="S904" s="129"/>
      <c r="T904" s="129"/>
      <c r="U904" s="129"/>
    </row>
    <row r="905" spans="1:21" ht="60">
      <c r="A905" s="289">
        <v>1145</v>
      </c>
      <c r="B905" s="299" t="s">
        <v>4564</v>
      </c>
      <c r="C905" s="5" t="s">
        <v>1857</v>
      </c>
      <c r="D905" s="630">
        <v>3896</v>
      </c>
      <c r="E905" s="9" t="s">
        <v>2104</v>
      </c>
      <c r="F905" s="933">
        <v>1139120.8700000001</v>
      </c>
      <c r="G905" s="528" t="s">
        <v>6283</v>
      </c>
      <c r="H905" s="707" t="s">
        <v>4383</v>
      </c>
      <c r="I905" s="42"/>
      <c r="J905" s="459"/>
      <c r="K905" s="433"/>
      <c r="L905" s="471"/>
      <c r="M905" s="70"/>
      <c r="N905" s="726">
        <f t="shared" si="14"/>
        <v>901</v>
      </c>
      <c r="O905" s="129"/>
      <c r="P905" s="129"/>
      <c r="Q905" s="129"/>
      <c r="R905" s="129"/>
      <c r="S905" s="129"/>
      <c r="T905" s="129"/>
      <c r="U905" s="129"/>
    </row>
    <row r="906" spans="1:21" ht="75">
      <c r="A906" s="289">
        <v>1146</v>
      </c>
      <c r="B906" s="299" t="s">
        <v>4565</v>
      </c>
      <c r="C906" s="5" t="s">
        <v>1858</v>
      </c>
      <c r="D906" s="630">
        <v>2355</v>
      </c>
      <c r="E906" s="4" t="s">
        <v>1859</v>
      </c>
      <c r="F906" s="933">
        <v>8939627.0999999996</v>
      </c>
      <c r="G906" s="528" t="s">
        <v>6283</v>
      </c>
      <c r="H906" s="707" t="s">
        <v>4384</v>
      </c>
      <c r="I906" s="42"/>
      <c r="J906" s="459"/>
      <c r="K906" s="433"/>
      <c r="L906" s="471"/>
      <c r="M906" s="70"/>
      <c r="N906" s="726">
        <f t="shared" si="14"/>
        <v>902</v>
      </c>
      <c r="O906" s="129"/>
      <c r="P906" s="129"/>
      <c r="Q906" s="129"/>
      <c r="R906" s="129"/>
      <c r="S906" s="129"/>
      <c r="T906" s="129"/>
      <c r="U906" s="129"/>
    </row>
    <row r="907" spans="1:21" ht="211.5" customHeight="1">
      <c r="A907" s="289">
        <v>1147</v>
      </c>
      <c r="B907" s="299" t="s">
        <v>4566</v>
      </c>
      <c r="C907" s="5" t="s">
        <v>1860</v>
      </c>
      <c r="D907" s="630">
        <v>22741</v>
      </c>
      <c r="E907" s="9" t="s">
        <v>1861</v>
      </c>
      <c r="F907" s="933">
        <v>81165357.920000002</v>
      </c>
      <c r="G907" s="528" t="s">
        <v>6283</v>
      </c>
      <c r="H907" s="707" t="s">
        <v>4385</v>
      </c>
      <c r="I907" s="42"/>
      <c r="J907" s="459"/>
      <c r="K907" s="433"/>
      <c r="L907" s="471"/>
      <c r="M907" s="70"/>
      <c r="N907" s="726">
        <f t="shared" si="14"/>
        <v>903</v>
      </c>
      <c r="O907" s="129"/>
      <c r="P907" s="129"/>
      <c r="Q907" s="129"/>
      <c r="R907" s="129"/>
      <c r="S907" s="129"/>
      <c r="T907" s="129"/>
      <c r="U907" s="129"/>
    </row>
    <row r="908" spans="1:21" ht="60">
      <c r="A908" s="289">
        <v>1148</v>
      </c>
      <c r="B908" s="297" t="s">
        <v>4567</v>
      </c>
      <c r="C908" s="76" t="s">
        <v>1862</v>
      </c>
      <c r="D908" s="660">
        <v>2502</v>
      </c>
      <c r="E908" s="297" t="s">
        <v>4568</v>
      </c>
      <c r="F908" s="933">
        <v>5324506.2</v>
      </c>
      <c r="G908" s="528" t="s">
        <v>6283</v>
      </c>
      <c r="H908" s="707" t="s">
        <v>4386</v>
      </c>
      <c r="I908" s="42"/>
      <c r="J908" s="459"/>
      <c r="K908" s="433"/>
      <c r="L908" s="471"/>
      <c r="M908" s="70"/>
      <c r="N908" s="726">
        <f t="shared" si="14"/>
        <v>904</v>
      </c>
      <c r="O908" s="129"/>
      <c r="P908" s="129"/>
      <c r="Q908" s="129"/>
      <c r="R908" s="129"/>
      <c r="S908" s="129"/>
      <c r="T908" s="129"/>
      <c r="U908" s="129"/>
    </row>
    <row r="909" spans="1:21" ht="63" customHeight="1">
      <c r="A909" s="289">
        <v>1149</v>
      </c>
      <c r="B909" s="299" t="s">
        <v>4569</v>
      </c>
      <c r="C909" s="4" t="s">
        <v>1863</v>
      </c>
      <c r="D909" s="630">
        <f>8850-4810</f>
        <v>4040</v>
      </c>
      <c r="E909" s="9" t="s">
        <v>1864</v>
      </c>
      <c r="F909" s="933">
        <v>7940054.4000000004</v>
      </c>
      <c r="G909" s="528" t="s">
        <v>6283</v>
      </c>
      <c r="H909" s="707" t="s">
        <v>4387</v>
      </c>
      <c r="I909" s="42"/>
      <c r="J909" s="459"/>
      <c r="K909" s="433"/>
      <c r="L909" s="471"/>
      <c r="M909" s="70"/>
      <c r="N909" s="726">
        <f t="shared" si="14"/>
        <v>905</v>
      </c>
      <c r="O909" s="129"/>
      <c r="P909" s="129"/>
      <c r="Q909" s="129"/>
      <c r="R909" s="129"/>
      <c r="S909" s="129"/>
      <c r="T909" s="129"/>
      <c r="U909" s="129"/>
    </row>
    <row r="910" spans="1:21" ht="75">
      <c r="A910" s="289">
        <v>1151</v>
      </c>
      <c r="B910" s="308" t="s">
        <v>4811</v>
      </c>
      <c r="C910" s="5" t="s">
        <v>1865</v>
      </c>
      <c r="D910" s="630">
        <v>2058</v>
      </c>
      <c r="E910" s="9" t="s">
        <v>2105</v>
      </c>
      <c r="F910" s="933">
        <v>571566.55000000005</v>
      </c>
      <c r="G910" s="528" t="s">
        <v>6283</v>
      </c>
      <c r="H910" s="707" t="s">
        <v>4389</v>
      </c>
      <c r="I910" s="266"/>
      <c r="J910" s="459"/>
      <c r="K910" s="433"/>
      <c r="L910" s="471"/>
      <c r="M910" s="70"/>
      <c r="N910" s="726">
        <f t="shared" si="14"/>
        <v>906</v>
      </c>
      <c r="O910" s="129"/>
      <c r="P910" s="129"/>
      <c r="Q910" s="129"/>
      <c r="R910" s="129"/>
      <c r="S910" s="129"/>
      <c r="T910" s="129"/>
      <c r="U910" s="129"/>
    </row>
    <row r="911" spans="1:21" ht="75">
      <c r="A911" s="289">
        <v>1152</v>
      </c>
      <c r="B911" s="308" t="s">
        <v>4812</v>
      </c>
      <c r="C911" s="5" t="s">
        <v>1866</v>
      </c>
      <c r="D911" s="630">
        <v>1317</v>
      </c>
      <c r="E911" s="9" t="s">
        <v>1867</v>
      </c>
      <c r="F911" s="933">
        <v>385067.29</v>
      </c>
      <c r="G911" s="528" t="s">
        <v>6283</v>
      </c>
      <c r="H911" s="707" t="s">
        <v>4388</v>
      </c>
      <c r="I911" s="266"/>
      <c r="J911" s="459"/>
      <c r="K911" s="433"/>
      <c r="L911" s="471"/>
      <c r="M911" s="70"/>
      <c r="N911" s="726">
        <f t="shared" si="14"/>
        <v>907</v>
      </c>
      <c r="O911" s="129"/>
      <c r="P911" s="129"/>
      <c r="Q911" s="129"/>
      <c r="R911" s="129"/>
      <c r="S911" s="129"/>
      <c r="T911" s="129"/>
      <c r="U911" s="129"/>
    </row>
    <row r="912" spans="1:21" ht="75">
      <c r="A912" s="289">
        <v>1153</v>
      </c>
      <c r="B912" s="308" t="s">
        <v>4813</v>
      </c>
      <c r="C912" s="5" t="s">
        <v>1868</v>
      </c>
      <c r="D912" s="630">
        <v>5191</v>
      </c>
      <c r="E912" s="9" t="s">
        <v>2106</v>
      </c>
      <c r="F912" s="933">
        <v>1517755.77</v>
      </c>
      <c r="G912" s="528" t="s">
        <v>6283</v>
      </c>
      <c r="H912" s="707" t="s">
        <v>4390</v>
      </c>
      <c r="I912" s="266"/>
      <c r="J912" s="459"/>
      <c r="K912" s="433"/>
      <c r="L912" s="471"/>
      <c r="M912" s="70"/>
      <c r="N912" s="726">
        <f t="shared" si="14"/>
        <v>908</v>
      </c>
      <c r="O912" s="129"/>
      <c r="P912" s="129"/>
      <c r="Q912" s="129"/>
      <c r="R912" s="129"/>
      <c r="S912" s="129"/>
      <c r="T912" s="129"/>
      <c r="U912" s="129"/>
    </row>
    <row r="913" spans="1:21" ht="60">
      <c r="A913" s="289">
        <v>1154</v>
      </c>
      <c r="B913" s="308" t="s">
        <v>4814</v>
      </c>
      <c r="C913" s="5" t="s">
        <v>1869</v>
      </c>
      <c r="D913" s="630">
        <v>1856</v>
      </c>
      <c r="E913" s="9" t="s">
        <v>2107</v>
      </c>
      <c r="F913" s="933">
        <v>542661.28</v>
      </c>
      <c r="G913" s="528" t="s">
        <v>6283</v>
      </c>
      <c r="H913" s="707" t="s">
        <v>4391</v>
      </c>
      <c r="I913" s="266"/>
      <c r="J913" s="459"/>
      <c r="K913" s="433"/>
      <c r="L913" s="471"/>
      <c r="M913" s="70"/>
      <c r="N913" s="726">
        <f t="shared" si="14"/>
        <v>909</v>
      </c>
      <c r="O913" s="129"/>
      <c r="P913" s="129"/>
      <c r="Q913" s="129"/>
      <c r="R913" s="129"/>
      <c r="S913" s="129"/>
      <c r="T913" s="129"/>
      <c r="U913" s="129"/>
    </row>
    <row r="914" spans="1:21" ht="60">
      <c r="A914" s="289">
        <v>1155</v>
      </c>
      <c r="B914" s="308" t="s">
        <v>4815</v>
      </c>
      <c r="C914" s="5" t="s">
        <v>1870</v>
      </c>
      <c r="D914" s="630">
        <v>2001</v>
      </c>
      <c r="E914" s="9" t="s">
        <v>2108</v>
      </c>
      <c r="F914" s="933">
        <v>154958.28</v>
      </c>
      <c r="G914" s="528" t="s">
        <v>6283</v>
      </c>
      <c r="H914" s="707" t="s">
        <v>4392</v>
      </c>
      <c r="I914" s="42"/>
      <c r="J914" s="459"/>
      <c r="K914" s="433"/>
      <c r="L914" s="471"/>
      <c r="M914" s="70"/>
      <c r="N914" s="726">
        <f t="shared" si="14"/>
        <v>910</v>
      </c>
      <c r="O914" s="129"/>
      <c r="P914" s="129"/>
      <c r="Q914" s="129"/>
      <c r="R914" s="129"/>
      <c r="S914" s="129"/>
      <c r="T914" s="129"/>
      <c r="U914" s="129"/>
    </row>
    <row r="915" spans="1:21" ht="60">
      <c r="A915" s="295">
        <v>1156</v>
      </c>
      <c r="B915" s="308" t="s">
        <v>4816</v>
      </c>
      <c r="C915" s="5" t="s">
        <v>1871</v>
      </c>
      <c r="D915" s="630">
        <v>6002</v>
      </c>
      <c r="E915" s="9" t="s">
        <v>2181</v>
      </c>
      <c r="F915" s="933">
        <v>1754877.69</v>
      </c>
      <c r="G915" s="528" t="s">
        <v>6283</v>
      </c>
      <c r="H915" s="707" t="s">
        <v>4397</v>
      </c>
      <c r="I915" s="42"/>
      <c r="J915" s="459"/>
      <c r="K915" s="433"/>
      <c r="L915" s="471"/>
      <c r="M915" s="70"/>
      <c r="N915" s="726">
        <f t="shared" si="14"/>
        <v>911</v>
      </c>
      <c r="O915" s="129"/>
      <c r="P915" s="129"/>
      <c r="Q915" s="129"/>
      <c r="R915" s="129"/>
      <c r="S915" s="129"/>
      <c r="T915" s="129"/>
      <c r="U915" s="129"/>
    </row>
    <row r="916" spans="1:21" ht="60">
      <c r="A916" s="295">
        <v>1157</v>
      </c>
      <c r="B916" s="308" t="s">
        <v>4817</v>
      </c>
      <c r="C916" s="5" t="s">
        <v>1872</v>
      </c>
      <c r="D916" s="630">
        <v>5901</v>
      </c>
      <c r="E916" s="9" t="s">
        <v>2109</v>
      </c>
      <c r="F916" s="933">
        <v>1725347.1</v>
      </c>
      <c r="G916" s="528" t="s">
        <v>6283</v>
      </c>
      <c r="H916" s="707" t="s">
        <v>4398</v>
      </c>
      <c r="I916" s="42"/>
      <c r="J916" s="459"/>
      <c r="K916" s="433"/>
      <c r="L916" s="471"/>
      <c r="M916" s="70"/>
      <c r="N916" s="726">
        <f t="shared" si="14"/>
        <v>912</v>
      </c>
      <c r="O916" s="129"/>
      <c r="P916" s="129"/>
      <c r="Q916" s="129"/>
      <c r="R916" s="129"/>
      <c r="S916" s="129"/>
      <c r="T916" s="129"/>
      <c r="U916" s="129"/>
    </row>
    <row r="917" spans="1:21" ht="60">
      <c r="A917" s="295">
        <v>1158</v>
      </c>
      <c r="B917" s="308" t="s">
        <v>4818</v>
      </c>
      <c r="C917" s="5" t="s">
        <v>1873</v>
      </c>
      <c r="D917" s="630">
        <v>10692</v>
      </c>
      <c r="E917" s="9" t="s">
        <v>2110</v>
      </c>
      <c r="F917" s="933">
        <v>3126150</v>
      </c>
      <c r="G917" s="528" t="s">
        <v>6283</v>
      </c>
      <c r="H917" s="707" t="s">
        <v>4399</v>
      </c>
      <c r="I917" s="42"/>
      <c r="J917" s="459"/>
      <c r="K917" s="433"/>
      <c r="L917" s="471"/>
      <c r="M917" s="70"/>
      <c r="N917" s="726">
        <f t="shared" si="14"/>
        <v>913</v>
      </c>
      <c r="O917" s="129"/>
      <c r="P917" s="129"/>
      <c r="Q917" s="129"/>
      <c r="R917" s="129"/>
      <c r="S917" s="129"/>
      <c r="T917" s="129"/>
      <c r="U917" s="129"/>
    </row>
    <row r="918" spans="1:21" ht="75">
      <c r="A918" s="295">
        <v>1159</v>
      </c>
      <c r="B918" s="308" t="s">
        <v>4819</v>
      </c>
      <c r="C918" s="5" t="s">
        <v>1874</v>
      </c>
      <c r="D918" s="630">
        <v>2683</v>
      </c>
      <c r="E918" s="9" t="s">
        <v>2111</v>
      </c>
      <c r="F918" s="933">
        <v>3334625.84</v>
      </c>
      <c r="G918" s="528" t="s">
        <v>6283</v>
      </c>
      <c r="H918" s="707" t="s">
        <v>4400</v>
      </c>
      <c r="I918" s="42"/>
      <c r="J918" s="459"/>
      <c r="K918" s="433"/>
      <c r="L918" s="471"/>
      <c r="M918" s="70"/>
      <c r="N918" s="726">
        <f t="shared" si="14"/>
        <v>914</v>
      </c>
      <c r="O918" s="129"/>
      <c r="P918" s="129"/>
      <c r="Q918" s="129"/>
      <c r="R918" s="129"/>
      <c r="S918" s="129"/>
      <c r="T918" s="129"/>
      <c r="U918" s="129"/>
    </row>
    <row r="919" spans="1:21" ht="60">
      <c r="A919" s="295">
        <v>1160</v>
      </c>
      <c r="B919" s="310" t="s">
        <v>4820</v>
      </c>
      <c r="C919" s="5" t="s">
        <v>1875</v>
      </c>
      <c r="D919" s="630">
        <v>8841</v>
      </c>
      <c r="E919" s="186" t="s">
        <v>2779</v>
      </c>
      <c r="F919" s="933">
        <v>4656306.0599999996</v>
      </c>
      <c r="G919" s="528" t="s">
        <v>6283</v>
      </c>
      <c r="H919" s="707" t="s">
        <v>4401</v>
      </c>
      <c r="I919" s="42"/>
      <c r="J919" s="452" t="s">
        <v>6043</v>
      </c>
      <c r="K919" s="89" t="s">
        <v>2777</v>
      </c>
      <c r="L919" s="89" t="s">
        <v>2778</v>
      </c>
      <c r="M919" s="70"/>
      <c r="N919" s="726">
        <f t="shared" si="14"/>
        <v>915</v>
      </c>
      <c r="O919" s="129"/>
      <c r="P919" s="129"/>
      <c r="Q919" s="129"/>
      <c r="R919" s="129"/>
      <c r="S919" s="129"/>
      <c r="T919" s="129"/>
      <c r="U919" s="129"/>
    </row>
    <row r="920" spans="1:21" ht="60">
      <c r="A920" s="2">
        <v>1161</v>
      </c>
      <c r="B920" s="308" t="s">
        <v>4821</v>
      </c>
      <c r="C920" s="5" t="s">
        <v>1876</v>
      </c>
      <c r="D920" s="630">
        <v>5434</v>
      </c>
      <c r="E920" s="9" t="s">
        <v>2112</v>
      </c>
      <c r="F920" s="933">
        <v>1588804.62</v>
      </c>
      <c r="G920" s="528" t="s">
        <v>6283</v>
      </c>
      <c r="H920" s="707" t="s">
        <v>4402</v>
      </c>
      <c r="I920" s="42"/>
      <c r="J920" s="459"/>
      <c r="K920" s="433"/>
      <c r="L920" s="433"/>
      <c r="M920" s="70"/>
      <c r="N920" s="726">
        <f t="shared" si="14"/>
        <v>916</v>
      </c>
      <c r="O920" s="129"/>
      <c r="P920" s="129"/>
      <c r="Q920" s="129"/>
      <c r="R920" s="129"/>
      <c r="S920" s="129"/>
      <c r="T920" s="129"/>
      <c r="U920" s="129"/>
    </row>
    <row r="921" spans="1:21" ht="60">
      <c r="A921" s="2">
        <v>1162</v>
      </c>
      <c r="B921" s="308" t="s">
        <v>4822</v>
      </c>
      <c r="C921" s="5" t="s">
        <v>1877</v>
      </c>
      <c r="D921" s="630">
        <v>3628</v>
      </c>
      <c r="E921" s="9" t="s">
        <v>2113</v>
      </c>
      <c r="F921" s="933">
        <v>1060762.46</v>
      </c>
      <c r="G921" s="528" t="s">
        <v>6283</v>
      </c>
      <c r="H921" s="707" t="s">
        <v>4403</v>
      </c>
      <c r="I921" s="42"/>
      <c r="J921" s="459"/>
      <c r="K921" s="433"/>
      <c r="L921" s="433"/>
      <c r="M921" s="70"/>
      <c r="N921" s="726">
        <f t="shared" si="14"/>
        <v>917</v>
      </c>
      <c r="O921" s="129"/>
      <c r="P921" s="129"/>
      <c r="Q921" s="129"/>
      <c r="R921" s="129"/>
      <c r="S921" s="129"/>
      <c r="T921" s="129"/>
      <c r="U921" s="129"/>
    </row>
    <row r="922" spans="1:21" ht="60">
      <c r="A922" s="2">
        <v>1163</v>
      </c>
      <c r="B922" s="308" t="s">
        <v>4823</v>
      </c>
      <c r="C922" s="5" t="s">
        <v>1878</v>
      </c>
      <c r="D922" s="630">
        <v>600</v>
      </c>
      <c r="E922" s="9" t="s">
        <v>2114</v>
      </c>
      <c r="F922" s="933">
        <v>175429.29</v>
      </c>
      <c r="G922" s="528" t="s">
        <v>6283</v>
      </c>
      <c r="H922" s="707" t="s">
        <v>4404</v>
      </c>
      <c r="I922" s="42"/>
      <c r="J922" s="459"/>
      <c r="K922" s="433"/>
      <c r="L922" s="433"/>
      <c r="M922" s="70"/>
      <c r="N922" s="726">
        <f t="shared" si="14"/>
        <v>918</v>
      </c>
      <c r="O922" s="129"/>
      <c r="P922" s="129"/>
      <c r="Q922" s="129"/>
      <c r="R922" s="129"/>
      <c r="S922" s="129"/>
      <c r="T922" s="129"/>
      <c r="U922" s="129"/>
    </row>
    <row r="923" spans="1:21" ht="75">
      <c r="A923" s="2">
        <v>1164</v>
      </c>
      <c r="B923" s="308" t="s">
        <v>4824</v>
      </c>
      <c r="C923" s="5" t="s">
        <v>1879</v>
      </c>
      <c r="D923" s="630">
        <v>968</v>
      </c>
      <c r="E923" s="9" t="s">
        <v>2115</v>
      </c>
      <c r="F923" s="933">
        <v>283025.91999999998</v>
      </c>
      <c r="G923" s="528" t="s">
        <v>6283</v>
      </c>
      <c r="H923" s="707" t="s">
        <v>4405</v>
      </c>
      <c r="I923" s="42"/>
      <c r="J923" s="459"/>
      <c r="K923" s="433"/>
      <c r="L923" s="433"/>
      <c r="M923" s="70"/>
      <c r="N923" s="726">
        <f t="shared" si="14"/>
        <v>919</v>
      </c>
      <c r="O923" s="129"/>
      <c r="P923" s="129"/>
      <c r="Q923" s="129"/>
      <c r="R923" s="129"/>
      <c r="S923" s="129"/>
      <c r="T923" s="129"/>
      <c r="U923" s="129"/>
    </row>
    <row r="924" spans="1:21" ht="75">
      <c r="A924" s="2">
        <v>1165</v>
      </c>
      <c r="B924" s="308" t="s">
        <v>4825</v>
      </c>
      <c r="C924" s="5" t="s">
        <v>1880</v>
      </c>
      <c r="D924" s="630">
        <v>2088</v>
      </c>
      <c r="E924" s="9" t="s">
        <v>2116</v>
      </c>
      <c r="F924" s="933">
        <v>610493.93999999994</v>
      </c>
      <c r="G924" s="528" t="s">
        <v>6283</v>
      </c>
      <c r="H924" s="707" t="s">
        <v>4406</v>
      </c>
      <c r="I924" s="42"/>
      <c r="J924" s="459"/>
      <c r="K924" s="433"/>
      <c r="L924" s="471"/>
      <c r="M924" s="70"/>
      <c r="N924" s="726">
        <f t="shared" si="14"/>
        <v>920</v>
      </c>
      <c r="O924" s="129"/>
      <c r="P924" s="129"/>
      <c r="Q924" s="129"/>
      <c r="R924" s="129"/>
      <c r="S924" s="129"/>
      <c r="T924" s="129"/>
      <c r="U924" s="129"/>
    </row>
    <row r="925" spans="1:21" ht="60">
      <c r="A925" s="2">
        <v>1166</v>
      </c>
      <c r="B925" s="308" t="s">
        <v>4826</v>
      </c>
      <c r="C925" s="5" t="s">
        <v>1881</v>
      </c>
      <c r="D925" s="630">
        <v>1382</v>
      </c>
      <c r="E925" s="9" t="s">
        <v>2117</v>
      </c>
      <c r="F925" s="933">
        <v>404072.13</v>
      </c>
      <c r="G925" s="528" t="s">
        <v>6283</v>
      </c>
      <c r="H925" s="707" t="s">
        <v>4407</v>
      </c>
      <c r="I925" s="42"/>
      <c r="J925" s="459"/>
      <c r="K925" s="433"/>
      <c r="L925" s="471"/>
      <c r="M925" s="70"/>
      <c r="N925" s="726">
        <f t="shared" si="14"/>
        <v>921</v>
      </c>
      <c r="O925" s="129"/>
      <c r="P925" s="129"/>
      <c r="Q925" s="129"/>
      <c r="R925" s="129"/>
      <c r="S925" s="129"/>
      <c r="T925" s="129"/>
      <c r="U925" s="129"/>
    </row>
    <row r="926" spans="1:21" ht="60">
      <c r="A926" s="2">
        <v>1167</v>
      </c>
      <c r="B926" s="308" t="s">
        <v>4827</v>
      </c>
      <c r="C926" s="5" t="s">
        <v>1882</v>
      </c>
      <c r="D926" s="630">
        <v>2682</v>
      </c>
      <c r="E926" s="9" t="s">
        <v>2118</v>
      </c>
      <c r="F926" s="933">
        <v>784168.93</v>
      </c>
      <c r="G926" s="528" t="s">
        <v>6283</v>
      </c>
      <c r="H926" s="707" t="s">
        <v>4408</v>
      </c>
      <c r="I926" s="42"/>
      <c r="J926" s="459"/>
      <c r="K926" s="433"/>
      <c r="L926" s="471"/>
      <c r="M926" s="70"/>
      <c r="N926" s="726">
        <f t="shared" si="14"/>
        <v>922</v>
      </c>
      <c r="O926" s="129"/>
      <c r="P926" s="129"/>
      <c r="Q926" s="129"/>
      <c r="R926" s="129"/>
      <c r="S926" s="129"/>
      <c r="T926" s="129"/>
      <c r="U926" s="129"/>
    </row>
    <row r="927" spans="1:21" ht="60">
      <c r="A927" s="2">
        <v>1168</v>
      </c>
      <c r="B927" s="308" t="s">
        <v>4828</v>
      </c>
      <c r="C927" s="5" t="s">
        <v>1883</v>
      </c>
      <c r="D927" s="630">
        <v>2387</v>
      </c>
      <c r="E927" s="9" t="s">
        <v>2119</v>
      </c>
      <c r="F927" s="933">
        <v>697916.2</v>
      </c>
      <c r="G927" s="528" t="s">
        <v>6283</v>
      </c>
      <c r="H927" s="707" t="s">
        <v>4410</v>
      </c>
      <c r="I927" s="42"/>
      <c r="J927" s="459"/>
      <c r="K927" s="433"/>
      <c r="L927" s="471"/>
      <c r="M927" s="70"/>
      <c r="N927" s="726">
        <f t="shared" si="14"/>
        <v>923</v>
      </c>
      <c r="O927" s="129"/>
      <c r="P927" s="129"/>
      <c r="Q927" s="129"/>
      <c r="R927" s="129"/>
      <c r="S927" s="129"/>
      <c r="T927" s="129"/>
      <c r="U927" s="129"/>
    </row>
    <row r="928" spans="1:21" ht="60">
      <c r="A928" s="2">
        <v>1169</v>
      </c>
      <c r="B928" s="308" t="s">
        <v>4829</v>
      </c>
      <c r="C928" s="5" t="s">
        <v>1884</v>
      </c>
      <c r="D928" s="630">
        <v>1956</v>
      </c>
      <c r="E928" s="9" t="s">
        <v>2120</v>
      </c>
      <c r="F928" s="970">
        <v>571899.5</v>
      </c>
      <c r="G928" s="528" t="s">
        <v>6283</v>
      </c>
      <c r="H928" s="707" t="s">
        <v>4411</v>
      </c>
      <c r="I928" s="42"/>
      <c r="J928" s="459"/>
      <c r="K928" s="433"/>
      <c r="L928" s="471"/>
      <c r="M928" s="70"/>
      <c r="N928" s="726">
        <f t="shared" si="14"/>
        <v>924</v>
      </c>
      <c r="O928" s="129"/>
      <c r="P928" s="129"/>
      <c r="Q928" s="129"/>
      <c r="R928" s="129"/>
      <c r="S928" s="129"/>
      <c r="T928" s="129"/>
      <c r="U928" s="129"/>
    </row>
    <row r="929" spans="1:21" ht="60">
      <c r="A929" s="2">
        <v>1170</v>
      </c>
      <c r="B929" s="308" t="s">
        <v>4830</v>
      </c>
      <c r="C929" s="5" t="s">
        <v>1885</v>
      </c>
      <c r="D929" s="630">
        <v>1885</v>
      </c>
      <c r="E929" s="9" t="s">
        <v>2121</v>
      </c>
      <c r="F929" s="933">
        <v>551140.36</v>
      </c>
      <c r="G929" s="528" t="s">
        <v>6283</v>
      </c>
      <c r="H929" s="707" t="s">
        <v>4409</v>
      </c>
      <c r="I929" s="42"/>
      <c r="J929" s="459"/>
      <c r="K929" s="433"/>
      <c r="L929" s="471"/>
      <c r="M929" s="70"/>
      <c r="N929" s="726">
        <f t="shared" si="14"/>
        <v>925</v>
      </c>
      <c r="O929" s="129"/>
      <c r="P929" s="129"/>
      <c r="Q929" s="129"/>
      <c r="R929" s="129"/>
      <c r="S929" s="129"/>
      <c r="T929" s="129"/>
      <c r="U929" s="129"/>
    </row>
    <row r="930" spans="1:21" ht="60">
      <c r="A930" s="2">
        <v>1171</v>
      </c>
      <c r="B930" s="308" t="s">
        <v>4831</v>
      </c>
      <c r="C930" s="5" t="s">
        <v>1886</v>
      </c>
      <c r="D930" s="630">
        <v>2182</v>
      </c>
      <c r="E930" s="9" t="s">
        <v>2122</v>
      </c>
      <c r="F930" s="933">
        <v>637977.86</v>
      </c>
      <c r="G930" s="528" t="s">
        <v>6283</v>
      </c>
      <c r="H930" s="707" t="s">
        <v>4412</v>
      </c>
      <c r="I930" s="42"/>
      <c r="J930" s="459"/>
      <c r="K930" s="433"/>
      <c r="L930" s="471"/>
      <c r="M930" s="70"/>
      <c r="N930" s="726">
        <f t="shared" si="14"/>
        <v>926</v>
      </c>
      <c r="O930" s="129"/>
      <c r="P930" s="129"/>
      <c r="Q930" s="129"/>
      <c r="R930" s="129"/>
      <c r="S930" s="129"/>
      <c r="T930" s="129"/>
      <c r="U930" s="129"/>
    </row>
    <row r="931" spans="1:21" ht="75">
      <c r="A931" s="2">
        <v>1172</v>
      </c>
      <c r="B931" s="308" t="s">
        <v>4832</v>
      </c>
      <c r="C931" s="5" t="s">
        <v>1887</v>
      </c>
      <c r="D931" s="630">
        <v>8422</v>
      </c>
      <c r="E931" s="9" t="s">
        <v>2123</v>
      </c>
      <c r="F931" s="933">
        <v>10467468.810000001</v>
      </c>
      <c r="G931" s="528" t="s">
        <v>6283</v>
      </c>
      <c r="H931" s="707" t="s">
        <v>4416</v>
      </c>
      <c r="I931" s="42"/>
      <c r="J931" s="459"/>
      <c r="K931" s="433"/>
      <c r="L931" s="471"/>
      <c r="M931" s="70"/>
      <c r="N931" s="726">
        <f t="shared" si="14"/>
        <v>927</v>
      </c>
      <c r="O931" s="129"/>
      <c r="P931" s="129"/>
      <c r="Q931" s="129"/>
      <c r="R931" s="129"/>
      <c r="S931" s="129"/>
      <c r="T931" s="129"/>
      <c r="U931" s="129"/>
    </row>
    <row r="932" spans="1:21" ht="60">
      <c r="A932" s="2">
        <v>1173</v>
      </c>
      <c r="B932" s="308" t="s">
        <v>4833</v>
      </c>
      <c r="C932" s="5" t="s">
        <v>1888</v>
      </c>
      <c r="D932" s="630">
        <v>11849</v>
      </c>
      <c r="E932" s="9" t="s">
        <v>2124</v>
      </c>
      <c r="F932" s="933">
        <v>14726791.48</v>
      </c>
      <c r="G932" s="528" t="s">
        <v>6283</v>
      </c>
      <c r="H932" s="707" t="s">
        <v>4413</v>
      </c>
      <c r="I932" s="42"/>
      <c r="J932" s="459"/>
      <c r="K932" s="433"/>
      <c r="L932" s="471"/>
      <c r="M932" s="70"/>
      <c r="N932" s="726">
        <f t="shared" si="14"/>
        <v>928</v>
      </c>
      <c r="O932" s="129"/>
      <c r="P932" s="129"/>
      <c r="Q932" s="129"/>
      <c r="R932" s="129"/>
      <c r="S932" s="129"/>
      <c r="T932" s="129"/>
      <c r="U932" s="129"/>
    </row>
    <row r="933" spans="1:21" ht="60">
      <c r="A933" s="2">
        <v>1174</v>
      </c>
      <c r="B933" s="308" t="s">
        <v>4834</v>
      </c>
      <c r="C933" s="5" t="s">
        <v>1889</v>
      </c>
      <c r="D933" s="630">
        <v>5459</v>
      </c>
      <c r="E933" s="9" t="s">
        <v>2125</v>
      </c>
      <c r="F933" s="933">
        <v>6444809.71</v>
      </c>
      <c r="G933" s="528" t="s">
        <v>6283</v>
      </c>
      <c r="H933" s="707" t="s">
        <v>4414</v>
      </c>
      <c r="I933" s="42"/>
      <c r="J933" s="459"/>
      <c r="K933" s="433"/>
      <c r="L933" s="471"/>
      <c r="M933" s="70"/>
      <c r="N933" s="726">
        <f t="shared" si="14"/>
        <v>929</v>
      </c>
      <c r="O933" s="129"/>
      <c r="P933" s="129"/>
      <c r="Q933" s="129"/>
      <c r="R933" s="129"/>
      <c r="S933" s="129"/>
      <c r="T933" s="129"/>
      <c r="U933" s="129"/>
    </row>
    <row r="934" spans="1:21" ht="60">
      <c r="A934" s="295">
        <v>1175</v>
      </c>
      <c r="B934" s="12" t="s">
        <v>4835</v>
      </c>
      <c r="C934" s="61" t="s">
        <v>1890</v>
      </c>
      <c r="D934" s="626">
        <f>34469-2612</f>
        <v>31857</v>
      </c>
      <c r="E934" s="60" t="s">
        <v>1891</v>
      </c>
      <c r="F934" s="933">
        <v>30276255.66</v>
      </c>
      <c r="G934" s="528" t="s">
        <v>6283</v>
      </c>
      <c r="H934" s="709" t="s">
        <v>4415</v>
      </c>
      <c r="I934" s="42"/>
      <c r="J934" s="452" t="s">
        <v>7133</v>
      </c>
      <c r="K934" s="701" t="s">
        <v>7134</v>
      </c>
      <c r="L934" s="95" t="s">
        <v>7135</v>
      </c>
      <c r="M934" s="70"/>
      <c r="N934" s="726">
        <f t="shared" si="14"/>
        <v>930</v>
      </c>
      <c r="O934" s="129"/>
      <c r="P934" s="129"/>
      <c r="Q934" s="129"/>
      <c r="R934" s="129"/>
      <c r="S934" s="129"/>
      <c r="T934" s="129"/>
      <c r="U934" s="129"/>
    </row>
    <row r="935" spans="1:21" ht="60">
      <c r="A935" s="2">
        <v>1176</v>
      </c>
      <c r="B935" s="310" t="s">
        <v>4836</v>
      </c>
      <c r="C935" s="308" t="s">
        <v>1908</v>
      </c>
      <c r="D935" s="630">
        <f>8932-3465-818-33</f>
        <v>4616</v>
      </c>
      <c r="E935" s="9" t="s">
        <v>1740</v>
      </c>
      <c r="F935" s="933">
        <v>11874383.039999999</v>
      </c>
      <c r="G935" s="528" t="s">
        <v>6283</v>
      </c>
      <c r="H935" s="709" t="s">
        <v>4417</v>
      </c>
      <c r="I935" s="42"/>
      <c r="J935" s="311"/>
      <c r="K935" s="467"/>
      <c r="L935" s="441"/>
      <c r="M935" s="70"/>
      <c r="N935" s="726">
        <f t="shared" si="14"/>
        <v>931</v>
      </c>
      <c r="O935" s="129"/>
      <c r="P935" s="129"/>
      <c r="Q935" s="129"/>
      <c r="R935" s="129"/>
      <c r="S935" s="129"/>
      <c r="T935" s="129"/>
      <c r="U935" s="129"/>
    </row>
    <row r="936" spans="1:21" ht="60">
      <c r="A936" s="2">
        <v>1177</v>
      </c>
      <c r="B936" s="310" t="s">
        <v>4837</v>
      </c>
      <c r="C936" s="4" t="s">
        <v>1892</v>
      </c>
      <c r="D936" s="630">
        <v>9925</v>
      </c>
      <c r="E936" s="176" t="s">
        <v>2745</v>
      </c>
      <c r="F936" s="933">
        <v>12491948.42</v>
      </c>
      <c r="G936" s="528" t="s">
        <v>6283</v>
      </c>
      <c r="H936" s="709" t="s">
        <v>4418</v>
      </c>
      <c r="I936" s="42"/>
      <c r="J936" s="311"/>
      <c r="K936" s="311"/>
      <c r="L936" s="311"/>
      <c r="M936" s="70"/>
      <c r="N936" s="726">
        <f t="shared" si="14"/>
        <v>932</v>
      </c>
      <c r="O936" s="129"/>
      <c r="P936" s="129"/>
      <c r="Q936" s="129"/>
      <c r="R936" s="129"/>
      <c r="S936" s="129"/>
      <c r="T936" s="129"/>
      <c r="U936" s="129"/>
    </row>
    <row r="937" spans="1:21" ht="75">
      <c r="A937" s="2">
        <v>1178</v>
      </c>
      <c r="B937" s="308" t="s">
        <v>4838</v>
      </c>
      <c r="C937" s="5" t="s">
        <v>1893</v>
      </c>
      <c r="D937" s="630">
        <v>8916</v>
      </c>
      <c r="E937" s="9" t="s">
        <v>2126</v>
      </c>
      <c r="F937" s="933">
        <v>2606879.2799999998</v>
      </c>
      <c r="G937" s="528" t="s">
        <v>6283</v>
      </c>
      <c r="H937" s="709" t="s">
        <v>4419</v>
      </c>
      <c r="I937" s="42"/>
      <c r="J937" s="311"/>
      <c r="K937" s="467"/>
      <c r="L937" s="467"/>
      <c r="M937" s="70"/>
      <c r="N937" s="726">
        <f t="shared" si="14"/>
        <v>933</v>
      </c>
      <c r="O937" s="129"/>
      <c r="P937" s="129"/>
      <c r="Q937" s="129"/>
      <c r="R937" s="129"/>
      <c r="S937" s="129"/>
      <c r="T937" s="129"/>
      <c r="U937" s="129"/>
    </row>
    <row r="938" spans="1:21" ht="75">
      <c r="A938" s="2">
        <v>1179</v>
      </c>
      <c r="B938" s="308" t="s">
        <v>4839</v>
      </c>
      <c r="C938" s="5" t="s">
        <v>1894</v>
      </c>
      <c r="D938" s="663">
        <v>2849</v>
      </c>
      <c r="E938" s="557" t="s">
        <v>1895</v>
      </c>
      <c r="F938" s="933">
        <v>196232.34</v>
      </c>
      <c r="G938" s="528" t="s">
        <v>6283</v>
      </c>
      <c r="H938" s="709" t="s">
        <v>4420</v>
      </c>
      <c r="I938" s="42"/>
      <c r="J938" s="311"/>
      <c r="K938" s="467"/>
      <c r="L938" s="467"/>
      <c r="M938" s="70"/>
      <c r="N938" s="726">
        <f t="shared" si="14"/>
        <v>934</v>
      </c>
      <c r="O938" s="129"/>
      <c r="P938" s="129"/>
      <c r="Q938" s="129"/>
      <c r="R938" s="129"/>
      <c r="S938" s="129"/>
      <c r="T938" s="129"/>
      <c r="U938" s="129"/>
    </row>
    <row r="939" spans="1:21" ht="60">
      <c r="A939" s="2">
        <v>1180</v>
      </c>
      <c r="B939" s="308" t="s">
        <v>4840</v>
      </c>
      <c r="C939" s="5" t="s">
        <v>1909</v>
      </c>
      <c r="D939" s="630">
        <v>8379</v>
      </c>
      <c r="E939" s="9" t="s">
        <v>2127</v>
      </c>
      <c r="F939" s="933">
        <v>10414025.310000001</v>
      </c>
      <c r="G939" s="528" t="s">
        <v>6283</v>
      </c>
      <c r="H939" s="709" t="s">
        <v>4421</v>
      </c>
      <c r="I939" s="42"/>
      <c r="J939" s="311"/>
      <c r="K939" s="467"/>
      <c r="L939" s="467"/>
      <c r="M939" s="70"/>
      <c r="N939" s="726">
        <f t="shared" si="14"/>
        <v>935</v>
      </c>
      <c r="O939" s="129"/>
      <c r="P939" s="129"/>
      <c r="Q939" s="129"/>
      <c r="R939" s="129"/>
      <c r="S939" s="129"/>
      <c r="T939" s="129"/>
      <c r="U939" s="129"/>
    </row>
    <row r="940" spans="1:21" ht="60">
      <c r="A940" s="2">
        <v>1181</v>
      </c>
      <c r="B940" s="308" t="s">
        <v>4841</v>
      </c>
      <c r="C940" s="5" t="s">
        <v>1898</v>
      </c>
      <c r="D940" s="630">
        <v>1071</v>
      </c>
      <c r="E940" s="6" t="s">
        <v>1899</v>
      </c>
      <c r="F940" s="933">
        <v>2239600.23</v>
      </c>
      <c r="G940" s="528" t="s">
        <v>6283</v>
      </c>
      <c r="H940" s="709" t="s">
        <v>4570</v>
      </c>
      <c r="I940" s="42"/>
      <c r="J940" s="311"/>
      <c r="K940" s="467"/>
      <c r="L940" s="467"/>
      <c r="M940" s="70"/>
      <c r="N940" s="726">
        <f t="shared" si="14"/>
        <v>936</v>
      </c>
      <c r="O940" s="129"/>
      <c r="P940" s="129"/>
      <c r="Q940" s="129"/>
      <c r="R940" s="129"/>
      <c r="S940" s="129"/>
      <c r="T940" s="129"/>
      <c r="U940" s="129"/>
    </row>
    <row r="941" spans="1:21" ht="60">
      <c r="A941" s="2">
        <v>1182</v>
      </c>
      <c r="B941" s="308" t="s">
        <v>4842</v>
      </c>
      <c r="C941" s="5" t="s">
        <v>1896</v>
      </c>
      <c r="D941" s="630">
        <v>847</v>
      </c>
      <c r="E941" s="6" t="s">
        <v>1897</v>
      </c>
      <c r="F941" s="933">
        <v>1913974.37</v>
      </c>
      <c r="G941" s="528" t="s">
        <v>6283</v>
      </c>
      <c r="H941" s="709" t="s">
        <v>4571</v>
      </c>
      <c r="I941" s="42"/>
      <c r="J941" s="311"/>
      <c r="K941" s="467"/>
      <c r="L941" s="467"/>
      <c r="M941" s="70"/>
      <c r="N941" s="726">
        <f t="shared" si="14"/>
        <v>937</v>
      </c>
      <c r="O941" s="129"/>
      <c r="P941" s="129"/>
      <c r="Q941" s="129"/>
      <c r="R941" s="129"/>
      <c r="S941" s="129"/>
      <c r="T941" s="129"/>
      <c r="U941" s="129"/>
    </row>
    <row r="942" spans="1:21" ht="60">
      <c r="A942" s="2">
        <v>1183</v>
      </c>
      <c r="B942" s="308" t="s">
        <v>4843</v>
      </c>
      <c r="C942" s="5" t="s">
        <v>1900</v>
      </c>
      <c r="D942" s="630">
        <v>443</v>
      </c>
      <c r="E942" s="77" t="s">
        <v>1901</v>
      </c>
      <c r="F942" s="933">
        <v>1137056.96</v>
      </c>
      <c r="G942" s="528" t="s">
        <v>6283</v>
      </c>
      <c r="H942" s="709" t="s">
        <v>4572</v>
      </c>
      <c r="I942" s="42"/>
      <c r="J942" s="311"/>
      <c r="K942" s="467"/>
      <c r="L942" s="467"/>
      <c r="M942" s="70"/>
      <c r="N942" s="726">
        <f t="shared" si="14"/>
        <v>938</v>
      </c>
      <c r="O942" s="129"/>
      <c r="P942" s="129"/>
      <c r="Q942" s="129"/>
      <c r="R942" s="129"/>
      <c r="S942" s="129"/>
      <c r="T942" s="129"/>
      <c r="U942" s="129"/>
    </row>
    <row r="943" spans="1:21" ht="105">
      <c r="A943" s="2">
        <v>1185</v>
      </c>
      <c r="B943" s="308" t="s">
        <v>4844</v>
      </c>
      <c r="C943" s="290" t="s">
        <v>1905</v>
      </c>
      <c r="D943" s="632">
        <v>671</v>
      </c>
      <c r="E943" s="9" t="s">
        <v>2128</v>
      </c>
      <c r="F943" s="933">
        <v>228410.61</v>
      </c>
      <c r="G943" s="528" t="s">
        <v>6283</v>
      </c>
      <c r="H943" s="709" t="s">
        <v>4573</v>
      </c>
      <c r="I943" s="42"/>
      <c r="J943" s="459"/>
      <c r="K943" s="433"/>
      <c r="L943" s="471"/>
      <c r="M943" s="70"/>
      <c r="N943" s="726">
        <f t="shared" si="14"/>
        <v>939</v>
      </c>
      <c r="O943" s="129"/>
      <c r="P943" s="129"/>
      <c r="Q943" s="129"/>
      <c r="R943" s="129"/>
      <c r="S943" s="129"/>
      <c r="T943" s="129"/>
      <c r="U943" s="129"/>
    </row>
    <row r="944" spans="1:21" ht="95.25" customHeight="1">
      <c r="A944" s="2">
        <v>1186</v>
      </c>
      <c r="B944" s="308" t="s">
        <v>4845</v>
      </c>
      <c r="C944" s="290" t="s">
        <v>1906</v>
      </c>
      <c r="D944" s="632">
        <v>86</v>
      </c>
      <c r="E944" s="9" t="s">
        <v>2129</v>
      </c>
      <c r="F944" s="933">
        <v>29274.69</v>
      </c>
      <c r="G944" s="528" t="s">
        <v>6283</v>
      </c>
      <c r="H944" s="709" t="s">
        <v>4574</v>
      </c>
      <c r="I944" s="42"/>
      <c r="J944" s="459"/>
      <c r="K944" s="433"/>
      <c r="L944" s="471"/>
      <c r="M944" s="70"/>
      <c r="N944" s="726">
        <f t="shared" si="14"/>
        <v>940</v>
      </c>
      <c r="O944" s="129"/>
      <c r="P944" s="129"/>
      <c r="Q944" s="129"/>
      <c r="R944" s="129"/>
      <c r="S944" s="129"/>
      <c r="T944" s="129"/>
      <c r="U944" s="129"/>
    </row>
    <row r="945" spans="1:21" ht="92.25" customHeight="1">
      <c r="A945" s="2">
        <v>1187</v>
      </c>
      <c r="B945" s="308" t="s">
        <v>4846</v>
      </c>
      <c r="C945" s="290" t="s">
        <v>1907</v>
      </c>
      <c r="D945" s="632">
        <v>67</v>
      </c>
      <c r="E945" s="9" t="s">
        <v>2130</v>
      </c>
      <c r="F945" s="933">
        <v>22807.03</v>
      </c>
      <c r="G945" s="528" t="s">
        <v>6283</v>
      </c>
      <c r="H945" s="709" t="s">
        <v>4575</v>
      </c>
      <c r="I945" s="42"/>
      <c r="J945" s="459"/>
      <c r="K945" s="433"/>
      <c r="L945" s="471"/>
      <c r="M945" s="70"/>
      <c r="N945" s="726">
        <f t="shared" si="14"/>
        <v>941</v>
      </c>
      <c r="O945" s="129"/>
      <c r="P945" s="129"/>
      <c r="Q945" s="129"/>
      <c r="R945" s="129"/>
      <c r="S945" s="129"/>
      <c r="T945" s="129"/>
      <c r="U945" s="129"/>
    </row>
    <row r="946" spans="1:21" ht="45">
      <c r="A946" s="2">
        <v>1188</v>
      </c>
      <c r="B946" s="309" t="s">
        <v>4847</v>
      </c>
      <c r="C946" s="290" t="s">
        <v>1910</v>
      </c>
      <c r="D946" s="632">
        <v>60</v>
      </c>
      <c r="E946" s="9" t="s">
        <v>1911</v>
      </c>
      <c r="F946" s="933">
        <v>137928.6</v>
      </c>
      <c r="G946" s="528" t="s">
        <v>6283</v>
      </c>
      <c r="H946" s="709" t="s">
        <v>4576</v>
      </c>
      <c r="I946" s="42"/>
      <c r="J946" s="459"/>
      <c r="K946" s="433"/>
      <c r="L946" s="471"/>
      <c r="M946" s="70"/>
      <c r="N946" s="726">
        <f t="shared" si="14"/>
        <v>942</v>
      </c>
      <c r="O946" s="129"/>
      <c r="P946" s="129"/>
      <c r="Q946" s="129"/>
      <c r="R946" s="129"/>
      <c r="S946" s="129"/>
      <c r="T946" s="129"/>
      <c r="U946" s="129"/>
    </row>
    <row r="947" spans="1:21" ht="75">
      <c r="A947" s="2">
        <v>1193</v>
      </c>
      <c r="B947" s="309" t="s">
        <v>4848</v>
      </c>
      <c r="C947" s="290" t="s">
        <v>1912</v>
      </c>
      <c r="D947" s="631">
        <v>1098</v>
      </c>
      <c r="E947" s="9" t="s">
        <v>2131</v>
      </c>
      <c r="F947" s="933">
        <v>1377818.86</v>
      </c>
      <c r="G947" s="528" t="s">
        <v>6283</v>
      </c>
      <c r="H947" s="709" t="s">
        <v>4577</v>
      </c>
      <c r="I947" s="42"/>
      <c r="J947" s="459"/>
      <c r="K947" s="433"/>
      <c r="L947" s="471"/>
      <c r="M947" s="70"/>
      <c r="N947" s="726">
        <f t="shared" si="14"/>
        <v>943</v>
      </c>
      <c r="O947" s="129"/>
      <c r="P947" s="129"/>
      <c r="Q947" s="129"/>
      <c r="R947" s="129"/>
      <c r="S947" s="129"/>
      <c r="T947" s="129"/>
      <c r="U947" s="129"/>
    </row>
    <row r="948" spans="1:21" ht="75">
      <c r="A948" s="2">
        <v>1194</v>
      </c>
      <c r="B948" s="309" t="s">
        <v>4849</v>
      </c>
      <c r="C948" s="290" t="s">
        <v>1915</v>
      </c>
      <c r="D948" s="632">
        <v>928</v>
      </c>
      <c r="E948" s="9" t="s">
        <v>2132</v>
      </c>
      <c r="F948" s="933">
        <v>1164495.3500000001</v>
      </c>
      <c r="G948" s="528" t="s">
        <v>6283</v>
      </c>
      <c r="H948" s="709" t="s">
        <v>4578</v>
      </c>
      <c r="I948" s="42"/>
      <c r="J948" s="459"/>
      <c r="K948" s="433"/>
      <c r="L948" s="471"/>
      <c r="M948" s="70"/>
      <c r="N948" s="726">
        <f t="shared" si="14"/>
        <v>944</v>
      </c>
      <c r="O948" s="129"/>
      <c r="P948" s="129"/>
      <c r="Q948" s="129"/>
      <c r="R948" s="129"/>
      <c r="S948" s="129"/>
      <c r="T948" s="129"/>
      <c r="U948" s="129"/>
    </row>
    <row r="949" spans="1:21" ht="75">
      <c r="A949" s="2">
        <v>1195</v>
      </c>
      <c r="B949" s="309" t="s">
        <v>4850</v>
      </c>
      <c r="C949" s="308" t="s">
        <v>1918</v>
      </c>
      <c r="D949" s="632">
        <v>6637</v>
      </c>
      <c r="E949" s="9" t="s">
        <v>2133</v>
      </c>
      <c r="F949" s="933">
        <v>8248942.1100000003</v>
      </c>
      <c r="G949" s="528" t="s">
        <v>6283</v>
      </c>
      <c r="H949" s="709" t="s">
        <v>4579</v>
      </c>
      <c r="I949" s="42"/>
      <c r="J949" s="459"/>
      <c r="K949" s="433"/>
      <c r="L949" s="471"/>
      <c r="M949" s="70"/>
      <c r="N949" s="726">
        <f t="shared" si="14"/>
        <v>945</v>
      </c>
      <c r="O949" s="129"/>
      <c r="P949" s="129"/>
      <c r="Q949" s="129"/>
      <c r="R949" s="129"/>
      <c r="S949" s="129"/>
      <c r="T949" s="129"/>
      <c r="U949" s="129"/>
    </row>
    <row r="950" spans="1:21" ht="75">
      <c r="A950" s="2">
        <v>1196</v>
      </c>
      <c r="B950" s="309" t="s">
        <v>4851</v>
      </c>
      <c r="C950" s="290" t="s">
        <v>1913</v>
      </c>
      <c r="D950" s="631">
        <v>4264</v>
      </c>
      <c r="E950" s="9" t="s">
        <v>2134</v>
      </c>
      <c r="F950" s="933">
        <v>5350655.3899999997</v>
      </c>
      <c r="G950" s="528" t="s">
        <v>6283</v>
      </c>
      <c r="H950" s="709" t="s">
        <v>4580</v>
      </c>
      <c r="I950" s="42"/>
      <c r="J950" s="459"/>
      <c r="K950" s="433"/>
      <c r="L950" s="471"/>
      <c r="M950" s="70"/>
      <c r="N950" s="726">
        <f t="shared" si="14"/>
        <v>946</v>
      </c>
      <c r="O950" s="129"/>
      <c r="P950" s="129"/>
      <c r="Q950" s="129"/>
      <c r="R950" s="129"/>
      <c r="S950" s="129"/>
      <c r="T950" s="129"/>
      <c r="U950" s="129"/>
    </row>
    <row r="951" spans="1:21" ht="75">
      <c r="A951" s="2">
        <v>1197</v>
      </c>
      <c r="B951" s="309" t="s">
        <v>4852</v>
      </c>
      <c r="C951" s="290" t="s">
        <v>1914</v>
      </c>
      <c r="D951" s="632">
        <v>845</v>
      </c>
      <c r="E951" s="9" t="s">
        <v>2135</v>
      </c>
      <c r="F951" s="933">
        <v>1060343.3</v>
      </c>
      <c r="G951" s="528" t="s">
        <v>6283</v>
      </c>
      <c r="H951" s="709" t="s">
        <v>4581</v>
      </c>
      <c r="I951" s="42"/>
      <c r="J951" s="459"/>
      <c r="K951" s="433"/>
      <c r="L951" s="471"/>
      <c r="M951" s="70"/>
      <c r="N951" s="726">
        <f t="shared" si="14"/>
        <v>947</v>
      </c>
      <c r="O951" s="129"/>
      <c r="P951" s="129"/>
      <c r="Q951" s="129"/>
      <c r="R951" s="129"/>
      <c r="S951" s="129"/>
      <c r="T951" s="129"/>
      <c r="U951" s="129"/>
    </row>
    <row r="952" spans="1:21" ht="75">
      <c r="A952" s="2">
        <v>1198</v>
      </c>
      <c r="B952" s="309" t="s">
        <v>4853</v>
      </c>
      <c r="C952" s="290" t="s">
        <v>1916</v>
      </c>
      <c r="D952" s="632">
        <v>9409</v>
      </c>
      <c r="E952" s="9" t="s">
        <v>2136</v>
      </c>
      <c r="F952" s="933">
        <v>11694183.560000001</v>
      </c>
      <c r="G952" s="528" t="s">
        <v>6283</v>
      </c>
      <c r="H952" s="709" t="s">
        <v>4582</v>
      </c>
      <c r="I952" s="42"/>
      <c r="J952" s="459"/>
      <c r="K952" s="433"/>
      <c r="L952" s="471"/>
      <c r="M952" s="70"/>
      <c r="N952" s="726">
        <f t="shared" ref="N952:N1015" si="15">N951+1</f>
        <v>948</v>
      </c>
      <c r="O952" s="129"/>
      <c r="P952" s="129"/>
      <c r="Q952" s="129"/>
      <c r="R952" s="129"/>
      <c r="S952" s="129"/>
      <c r="T952" s="129"/>
      <c r="U952" s="129"/>
    </row>
    <row r="953" spans="1:21" ht="75">
      <c r="A953" s="2">
        <v>1199</v>
      </c>
      <c r="B953" s="309" t="s">
        <v>4854</v>
      </c>
      <c r="C953" s="308" t="s">
        <v>1917</v>
      </c>
      <c r="D953" s="632">
        <v>3223</v>
      </c>
      <c r="E953" s="9" t="s">
        <v>2137</v>
      </c>
      <c r="F953" s="933">
        <v>4005776.77</v>
      </c>
      <c r="G953" s="528" t="s">
        <v>6283</v>
      </c>
      <c r="H953" s="709" t="s">
        <v>4583</v>
      </c>
      <c r="I953" s="42"/>
      <c r="J953" s="459"/>
      <c r="K953" s="433"/>
      <c r="L953" s="471"/>
      <c r="M953" s="70"/>
      <c r="N953" s="726">
        <f t="shared" si="15"/>
        <v>949</v>
      </c>
      <c r="O953" s="129"/>
      <c r="P953" s="129"/>
      <c r="Q953" s="129"/>
      <c r="R953" s="129"/>
      <c r="S953" s="129"/>
      <c r="T953" s="129"/>
      <c r="U953" s="129"/>
    </row>
    <row r="954" spans="1:21" ht="60">
      <c r="A954" s="2">
        <v>1200</v>
      </c>
      <c r="B954" s="309" t="s">
        <v>4855</v>
      </c>
      <c r="C954" s="290" t="s">
        <v>1919</v>
      </c>
      <c r="D954" s="632">
        <v>3512</v>
      </c>
      <c r="E954" s="9" t="s">
        <v>2138</v>
      </c>
      <c r="F954" s="933">
        <v>4364966.8</v>
      </c>
      <c r="G954" s="528" t="s">
        <v>6283</v>
      </c>
      <c r="H954" s="709" t="s">
        <v>4584</v>
      </c>
      <c r="I954" s="42"/>
      <c r="J954" s="459"/>
      <c r="K954" s="433"/>
      <c r="L954" s="471"/>
      <c r="M954" s="70"/>
      <c r="N954" s="726">
        <f t="shared" si="15"/>
        <v>950</v>
      </c>
      <c r="O954" s="129"/>
      <c r="P954" s="129"/>
      <c r="Q954" s="129"/>
      <c r="R954" s="129"/>
      <c r="S954" s="129"/>
      <c r="T954" s="129"/>
      <c r="U954" s="129"/>
    </row>
    <row r="955" spans="1:21" ht="75">
      <c r="A955" s="2">
        <v>1202</v>
      </c>
      <c r="B955" s="309" t="s">
        <v>4856</v>
      </c>
      <c r="C955" s="308" t="s">
        <v>1921</v>
      </c>
      <c r="D955" s="632">
        <v>4777</v>
      </c>
      <c r="E955" s="9" t="s">
        <v>1922</v>
      </c>
      <c r="F955" s="933">
        <v>5937200.0099999998</v>
      </c>
      <c r="G955" s="528" t="s">
        <v>6283</v>
      </c>
      <c r="H955" s="709" t="s">
        <v>4585</v>
      </c>
      <c r="I955" s="42"/>
      <c r="J955" s="459"/>
      <c r="K955" s="433"/>
      <c r="L955" s="471"/>
      <c r="M955" s="70"/>
      <c r="N955" s="726">
        <f t="shared" si="15"/>
        <v>951</v>
      </c>
      <c r="O955" s="129"/>
      <c r="P955" s="129"/>
      <c r="Q955" s="129"/>
      <c r="R955" s="129"/>
      <c r="S955" s="129"/>
      <c r="T955" s="129"/>
      <c r="U955" s="129"/>
    </row>
    <row r="956" spans="1:21" ht="60">
      <c r="A956" s="2">
        <v>1203</v>
      </c>
      <c r="B956" s="309" t="s">
        <v>4857</v>
      </c>
      <c r="C956" s="290" t="s">
        <v>1924</v>
      </c>
      <c r="D956" s="632">
        <v>7558</v>
      </c>
      <c r="E956" s="9" t="s">
        <v>1923</v>
      </c>
      <c r="F956" s="933">
        <v>9484111.9600000009</v>
      </c>
      <c r="G956" s="528" t="s">
        <v>6283</v>
      </c>
      <c r="H956" s="709" t="s">
        <v>4586</v>
      </c>
      <c r="I956" s="42"/>
      <c r="J956" s="459"/>
      <c r="K956" s="433"/>
      <c r="L956" s="471"/>
      <c r="M956" s="70"/>
      <c r="N956" s="726">
        <f t="shared" si="15"/>
        <v>952</v>
      </c>
      <c r="O956" s="129"/>
      <c r="P956" s="129"/>
      <c r="Q956" s="129"/>
      <c r="R956" s="129"/>
      <c r="S956" s="129"/>
      <c r="T956" s="129"/>
      <c r="U956" s="129"/>
    </row>
    <row r="957" spans="1:21" ht="60">
      <c r="A957" s="2">
        <v>1204</v>
      </c>
      <c r="B957" s="309" t="s">
        <v>4858</v>
      </c>
      <c r="C957" s="290" t="s">
        <v>1925</v>
      </c>
      <c r="D957" s="632">
        <v>2645</v>
      </c>
      <c r="E957" s="9" t="s">
        <v>2139</v>
      </c>
      <c r="F957" s="933">
        <v>734593.54</v>
      </c>
      <c r="G957" s="528" t="s">
        <v>6283</v>
      </c>
      <c r="H957" s="709" t="s">
        <v>4587</v>
      </c>
      <c r="I957" s="42"/>
      <c r="J957" s="459"/>
      <c r="K957" s="433"/>
      <c r="L957" s="471"/>
      <c r="M957" s="70"/>
      <c r="N957" s="726">
        <f t="shared" si="15"/>
        <v>953</v>
      </c>
      <c r="O957" s="129"/>
      <c r="P957" s="129"/>
      <c r="Q957" s="129"/>
      <c r="R957" s="129"/>
      <c r="S957" s="129"/>
      <c r="T957" s="129"/>
      <c r="U957" s="129"/>
    </row>
    <row r="958" spans="1:21" ht="75">
      <c r="A958" s="2">
        <v>1205</v>
      </c>
      <c r="B958" s="308" t="s">
        <v>4859</v>
      </c>
      <c r="C958" s="281" t="s">
        <v>1929</v>
      </c>
      <c r="D958" s="630">
        <v>1937</v>
      </c>
      <c r="E958" s="16" t="s">
        <v>2140</v>
      </c>
      <c r="F958" s="933">
        <v>846566.16</v>
      </c>
      <c r="G958" s="528" t="s">
        <v>6283</v>
      </c>
      <c r="H958" s="709" t="s">
        <v>4588</v>
      </c>
      <c r="I958" s="42"/>
      <c r="J958" s="459"/>
      <c r="K958" s="433"/>
      <c r="L958" s="471"/>
      <c r="M958" s="70"/>
      <c r="N958" s="726">
        <f t="shared" si="15"/>
        <v>954</v>
      </c>
      <c r="O958" s="129"/>
      <c r="P958" s="129"/>
      <c r="Q958" s="129"/>
      <c r="R958" s="129"/>
      <c r="S958" s="129"/>
      <c r="T958" s="129"/>
      <c r="U958" s="129"/>
    </row>
    <row r="959" spans="1:21" ht="75">
      <c r="A959" s="2">
        <v>1206</v>
      </c>
      <c r="B959" s="308" t="s">
        <v>4860</v>
      </c>
      <c r="C959" s="281" t="s">
        <v>1930</v>
      </c>
      <c r="D959" s="627">
        <v>278</v>
      </c>
      <c r="E959" s="16" t="s">
        <v>2141</v>
      </c>
      <c r="F959" s="933">
        <v>110875.23</v>
      </c>
      <c r="G959" s="528" t="s">
        <v>6283</v>
      </c>
      <c r="H959" s="709" t="s">
        <v>4589</v>
      </c>
      <c r="I959" s="42"/>
      <c r="J959" s="459"/>
      <c r="K959" s="433"/>
      <c r="L959" s="471"/>
      <c r="M959" s="70"/>
      <c r="N959" s="726">
        <f t="shared" si="15"/>
        <v>955</v>
      </c>
      <c r="O959" s="129"/>
      <c r="P959" s="129"/>
      <c r="Q959" s="129"/>
      <c r="R959" s="129"/>
      <c r="S959" s="129"/>
      <c r="T959" s="129"/>
      <c r="U959" s="129"/>
    </row>
    <row r="960" spans="1:21" ht="60">
      <c r="A960" s="306">
        <v>1207</v>
      </c>
      <c r="B960" s="308" t="s">
        <v>4861</v>
      </c>
      <c r="C960" s="281" t="s">
        <v>1936</v>
      </c>
      <c r="D960" s="627">
        <f>7777-795</f>
        <v>6982</v>
      </c>
      <c r="E960" s="16" t="s">
        <v>1937</v>
      </c>
      <c r="F960" s="933">
        <v>7730482.5700000003</v>
      </c>
      <c r="G960" s="528" t="s">
        <v>6283</v>
      </c>
      <c r="H960" s="709" t="s">
        <v>4590</v>
      </c>
      <c r="I960" s="42"/>
      <c r="J960" s="459"/>
      <c r="K960" s="433"/>
      <c r="L960" s="471"/>
      <c r="M960" s="70"/>
      <c r="N960" s="726">
        <f t="shared" si="15"/>
        <v>956</v>
      </c>
      <c r="O960" s="129"/>
      <c r="P960" s="129"/>
      <c r="Q960" s="129"/>
      <c r="R960" s="129"/>
      <c r="S960" s="129"/>
      <c r="T960" s="129"/>
      <c r="U960" s="129"/>
    </row>
    <row r="961" spans="1:21" ht="75">
      <c r="A961" s="2">
        <v>1208</v>
      </c>
      <c r="B961" s="308" t="s">
        <v>4862</v>
      </c>
      <c r="C961" s="281" t="s">
        <v>1931</v>
      </c>
      <c r="D961" s="627">
        <v>3839</v>
      </c>
      <c r="E961" s="16" t="s">
        <v>2142</v>
      </c>
      <c r="F961" s="933">
        <v>1677835.57</v>
      </c>
      <c r="G961" s="528" t="s">
        <v>6283</v>
      </c>
      <c r="H961" s="709" t="s">
        <v>4591</v>
      </c>
      <c r="I961" s="42"/>
      <c r="J961" s="459"/>
      <c r="K961" s="433"/>
      <c r="L961" s="471"/>
      <c r="M961" s="70"/>
      <c r="N961" s="726">
        <f t="shared" si="15"/>
        <v>957</v>
      </c>
      <c r="O961" s="129"/>
      <c r="P961" s="129"/>
      <c r="Q961" s="129"/>
      <c r="R961" s="129"/>
      <c r="S961" s="129"/>
      <c r="T961" s="129"/>
      <c r="U961" s="129"/>
    </row>
    <row r="962" spans="1:21" ht="75">
      <c r="A962" s="2">
        <v>1209</v>
      </c>
      <c r="B962" s="308" t="s">
        <v>4863</v>
      </c>
      <c r="C962" s="5" t="s">
        <v>1928</v>
      </c>
      <c r="D962" s="627">
        <v>4577</v>
      </c>
      <c r="E962" s="16" t="s">
        <v>2143</v>
      </c>
      <c r="F962" s="933">
        <v>2000378.59</v>
      </c>
      <c r="G962" s="528" t="s">
        <v>6283</v>
      </c>
      <c r="H962" s="709" t="s">
        <v>4592</v>
      </c>
      <c r="I962" s="42"/>
      <c r="J962" s="459"/>
      <c r="K962" s="433"/>
      <c r="L962" s="471"/>
      <c r="M962" s="70"/>
      <c r="N962" s="726">
        <f t="shared" si="15"/>
        <v>958</v>
      </c>
      <c r="O962" s="129"/>
      <c r="P962" s="129"/>
      <c r="Q962" s="129"/>
      <c r="R962" s="129"/>
      <c r="S962" s="129"/>
      <c r="T962" s="129"/>
      <c r="U962" s="129"/>
    </row>
    <row r="963" spans="1:21" ht="75">
      <c r="A963" s="2">
        <v>1210</v>
      </c>
      <c r="B963" s="308" t="s">
        <v>4864</v>
      </c>
      <c r="C963" s="5" t="s">
        <v>1933</v>
      </c>
      <c r="D963" s="627">
        <v>1468</v>
      </c>
      <c r="E963" s="9" t="s">
        <v>2144</v>
      </c>
      <c r="F963" s="933">
        <v>641589.63</v>
      </c>
      <c r="G963" s="528" t="s">
        <v>6283</v>
      </c>
      <c r="H963" s="709" t="s">
        <v>4593</v>
      </c>
      <c r="I963" s="42"/>
      <c r="J963" s="459"/>
      <c r="K963" s="433"/>
      <c r="L963" s="471"/>
      <c r="M963" s="70"/>
      <c r="N963" s="726">
        <f t="shared" si="15"/>
        <v>959</v>
      </c>
      <c r="O963" s="129"/>
      <c r="P963" s="129"/>
      <c r="Q963" s="129"/>
      <c r="R963" s="129"/>
      <c r="S963" s="129"/>
      <c r="T963" s="129"/>
      <c r="U963" s="129"/>
    </row>
    <row r="964" spans="1:21" ht="75">
      <c r="A964" s="2">
        <v>1211</v>
      </c>
      <c r="B964" s="308" t="s">
        <v>4865</v>
      </c>
      <c r="C964" s="281" t="s">
        <v>1927</v>
      </c>
      <c r="D964" s="630">
        <v>103</v>
      </c>
      <c r="E964" s="16" t="s">
        <v>2145</v>
      </c>
      <c r="F964" s="933">
        <v>41079.67</v>
      </c>
      <c r="G964" s="528" t="s">
        <v>6283</v>
      </c>
      <c r="H964" s="709" t="s">
        <v>4594</v>
      </c>
      <c r="I964" s="42"/>
      <c r="J964" s="459"/>
      <c r="K964" s="433"/>
      <c r="L964" s="471"/>
      <c r="M964" s="70"/>
      <c r="N964" s="726">
        <f t="shared" si="15"/>
        <v>960</v>
      </c>
      <c r="O964" s="129"/>
      <c r="P964" s="129"/>
      <c r="Q964" s="129"/>
      <c r="R964" s="129"/>
      <c r="S964" s="129"/>
      <c r="T964" s="129"/>
      <c r="U964" s="129"/>
    </row>
    <row r="965" spans="1:21" ht="75">
      <c r="A965" s="2">
        <v>1212</v>
      </c>
      <c r="B965" s="308" t="s">
        <v>4865</v>
      </c>
      <c r="C965" s="281" t="s">
        <v>1926</v>
      </c>
      <c r="D965" s="630">
        <v>3259</v>
      </c>
      <c r="E965" s="16" t="s">
        <v>2146</v>
      </c>
      <c r="F965" s="933">
        <v>1424346.48</v>
      </c>
      <c r="G965" s="528" t="s">
        <v>6283</v>
      </c>
      <c r="H965" s="709" t="s">
        <v>4595</v>
      </c>
      <c r="I965" s="42"/>
      <c r="J965" s="459"/>
      <c r="K965" s="433"/>
      <c r="L965" s="471"/>
      <c r="M965" s="70"/>
      <c r="N965" s="726">
        <f t="shared" si="15"/>
        <v>961</v>
      </c>
      <c r="O965" s="129"/>
      <c r="P965" s="129"/>
      <c r="Q965" s="129"/>
      <c r="R965" s="129"/>
      <c r="S965" s="129"/>
      <c r="T965" s="129"/>
      <c r="U965" s="129"/>
    </row>
    <row r="966" spans="1:21" ht="75">
      <c r="A966" s="2">
        <v>1213</v>
      </c>
      <c r="B966" s="308" t="s">
        <v>4866</v>
      </c>
      <c r="C966" s="308" t="s">
        <v>1932</v>
      </c>
      <c r="D966" s="632">
        <v>5094</v>
      </c>
      <c r="E966" s="9" t="s">
        <v>2147</v>
      </c>
      <c r="F966" s="933">
        <v>2226333.52</v>
      </c>
      <c r="G966" s="528" t="s">
        <v>6283</v>
      </c>
      <c r="H966" s="709" t="s">
        <v>4596</v>
      </c>
      <c r="I966" s="42"/>
      <c r="J966" s="459"/>
      <c r="K966" s="433"/>
      <c r="L966" s="471"/>
      <c r="M966" s="70"/>
      <c r="N966" s="726">
        <f t="shared" si="15"/>
        <v>962</v>
      </c>
      <c r="O966" s="129"/>
      <c r="P966" s="129"/>
      <c r="Q966" s="129"/>
      <c r="R966" s="129"/>
      <c r="S966" s="129"/>
      <c r="T966" s="129"/>
      <c r="U966" s="129"/>
    </row>
    <row r="967" spans="1:21" ht="45">
      <c r="A967" s="2">
        <v>1214</v>
      </c>
      <c r="B967" s="5" t="s">
        <v>4867</v>
      </c>
      <c r="C967" s="5" t="s">
        <v>1902</v>
      </c>
      <c r="D967" s="628">
        <v>959</v>
      </c>
      <c r="E967" s="8" t="s">
        <v>1903</v>
      </c>
      <c r="F967" s="933">
        <v>2746019.78</v>
      </c>
      <c r="G967" s="528" t="s">
        <v>6283</v>
      </c>
      <c r="H967" s="709" t="s">
        <v>4597</v>
      </c>
      <c r="I967" s="42"/>
      <c r="J967" s="459"/>
      <c r="K967" s="433"/>
      <c r="L967" s="471"/>
      <c r="M967" s="70"/>
      <c r="N967" s="726">
        <f t="shared" si="15"/>
        <v>963</v>
      </c>
      <c r="O967" s="129"/>
      <c r="P967" s="129"/>
      <c r="Q967" s="129"/>
      <c r="R967" s="129"/>
      <c r="S967" s="129"/>
      <c r="T967" s="129"/>
      <c r="U967" s="129"/>
    </row>
    <row r="968" spans="1:21" ht="60">
      <c r="A968" s="2">
        <v>1215</v>
      </c>
      <c r="B968" s="308" t="s">
        <v>4868</v>
      </c>
      <c r="C968" s="290" t="s">
        <v>1934</v>
      </c>
      <c r="D968" s="644">
        <v>7521</v>
      </c>
      <c r="E968" s="9" t="s">
        <v>1935</v>
      </c>
      <c r="F968" s="933">
        <v>9015873.9600000009</v>
      </c>
      <c r="G968" s="528" t="s">
        <v>6283</v>
      </c>
      <c r="H968" s="709" t="s">
        <v>4598</v>
      </c>
      <c r="I968" s="42"/>
      <c r="J968" s="459"/>
      <c r="K968" s="459"/>
      <c r="L968" s="459"/>
      <c r="M968" s="70"/>
      <c r="N968" s="726">
        <f t="shared" si="15"/>
        <v>964</v>
      </c>
      <c r="O968" s="129"/>
      <c r="P968" s="129"/>
      <c r="Q968" s="129"/>
      <c r="R968" s="129"/>
      <c r="S968" s="129"/>
      <c r="T968" s="129"/>
      <c r="U968" s="129"/>
    </row>
    <row r="969" spans="1:21" ht="60.75" customHeight="1">
      <c r="A969" s="58">
        <v>1216</v>
      </c>
      <c r="B969" s="309" t="s">
        <v>4869</v>
      </c>
      <c r="C969" s="290" t="s">
        <v>1940</v>
      </c>
      <c r="D969" s="644">
        <v>1215</v>
      </c>
      <c r="E969" s="51" t="s">
        <v>1941</v>
      </c>
      <c r="F969" s="933">
        <v>4562345.12</v>
      </c>
      <c r="G969" s="528" t="s">
        <v>6283</v>
      </c>
      <c r="H969" s="709" t="s">
        <v>4601</v>
      </c>
      <c r="I969" s="42"/>
      <c r="J969" s="459"/>
      <c r="K969" s="897"/>
      <c r="L969" s="471"/>
      <c r="M969" s="70"/>
      <c r="N969" s="726">
        <f t="shared" si="15"/>
        <v>965</v>
      </c>
      <c r="O969" s="129"/>
      <c r="P969" s="129"/>
      <c r="Q969" s="129"/>
      <c r="R969" s="129"/>
      <c r="S969" s="129"/>
      <c r="T969" s="129"/>
      <c r="U969" s="129"/>
    </row>
    <row r="970" spans="1:21" ht="60">
      <c r="A970" s="306">
        <v>1217</v>
      </c>
      <c r="B970" s="4" t="s">
        <v>4870</v>
      </c>
      <c r="C970" s="290" t="s">
        <v>1942</v>
      </c>
      <c r="D970" s="644">
        <v>20207</v>
      </c>
      <c r="E970" s="308" t="s">
        <v>4871</v>
      </c>
      <c r="F970" s="933">
        <v>14207541.699999999</v>
      </c>
      <c r="G970" s="528" t="s">
        <v>6283</v>
      </c>
      <c r="H970" s="709" t="s">
        <v>4602</v>
      </c>
      <c r="I970" s="42"/>
      <c r="J970" s="459"/>
      <c r="K970" s="443"/>
      <c r="L970" s="435"/>
      <c r="M970" s="70"/>
      <c r="N970" s="726">
        <f t="shared" si="15"/>
        <v>966</v>
      </c>
      <c r="O970" s="129"/>
      <c r="P970" s="129"/>
      <c r="Q970" s="129"/>
      <c r="R970" s="129"/>
      <c r="S970" s="129"/>
      <c r="T970" s="129"/>
      <c r="U970" s="129"/>
    </row>
    <row r="971" spans="1:21" ht="45">
      <c r="A971" s="306">
        <v>1218</v>
      </c>
      <c r="B971" s="4" t="s">
        <v>4870</v>
      </c>
      <c r="C971" s="308" t="s">
        <v>1943</v>
      </c>
      <c r="D971" s="644">
        <v>10679</v>
      </c>
      <c r="E971" s="323" t="s">
        <v>3200</v>
      </c>
      <c r="F971" s="933">
        <v>6826977.9100000001</v>
      </c>
      <c r="G971" s="528" t="s">
        <v>6283</v>
      </c>
      <c r="H971" s="709" t="s">
        <v>4604</v>
      </c>
      <c r="I971" s="42"/>
      <c r="J971" s="459"/>
      <c r="K971" s="443"/>
      <c r="L971" s="435"/>
      <c r="M971" s="70"/>
      <c r="N971" s="726">
        <f t="shared" si="15"/>
        <v>967</v>
      </c>
      <c r="O971" s="129"/>
      <c r="P971" s="129"/>
      <c r="Q971" s="129"/>
      <c r="R971" s="129"/>
      <c r="S971" s="129"/>
      <c r="T971" s="129"/>
      <c r="U971" s="129"/>
    </row>
    <row r="972" spans="1:21" ht="45">
      <c r="A972" s="306">
        <v>1219</v>
      </c>
      <c r="B972" s="4" t="s">
        <v>4870</v>
      </c>
      <c r="C972" s="290" t="s">
        <v>1944</v>
      </c>
      <c r="D972" s="644">
        <v>11667</v>
      </c>
      <c r="E972" s="322" t="s">
        <v>4872</v>
      </c>
      <c r="F972" s="933">
        <v>8359288.8300000001</v>
      </c>
      <c r="G972" s="528" t="s">
        <v>6283</v>
      </c>
      <c r="H972" s="709" t="s">
        <v>4603</v>
      </c>
      <c r="I972" s="42"/>
      <c r="J972" s="459"/>
      <c r="K972" s="443"/>
      <c r="L972" s="435"/>
      <c r="M972" s="70"/>
      <c r="N972" s="726">
        <f t="shared" si="15"/>
        <v>968</v>
      </c>
      <c r="O972" s="129"/>
      <c r="P972" s="129"/>
      <c r="Q972" s="129"/>
      <c r="R972" s="129"/>
      <c r="S972" s="129"/>
      <c r="T972" s="129"/>
      <c r="U972" s="129"/>
    </row>
    <row r="973" spans="1:21" ht="60">
      <c r="A973" s="2">
        <v>1224</v>
      </c>
      <c r="B973" s="308" t="s">
        <v>4873</v>
      </c>
      <c r="C973" s="85" t="s">
        <v>1971</v>
      </c>
      <c r="D973" s="637">
        <v>28929</v>
      </c>
      <c r="E973" s="9" t="s">
        <v>2148</v>
      </c>
      <c r="F973" s="933">
        <v>2929342.34</v>
      </c>
      <c r="G973" s="528" t="s">
        <v>6283</v>
      </c>
      <c r="H973" s="85" t="s">
        <v>4599</v>
      </c>
      <c r="I973" s="42"/>
      <c r="J973" s="919"/>
      <c r="K973" s="919"/>
      <c r="L973" s="919"/>
      <c r="M973" s="70"/>
      <c r="N973" s="726">
        <f t="shared" si="15"/>
        <v>969</v>
      </c>
      <c r="O973" s="129"/>
      <c r="P973" s="129"/>
      <c r="Q973" s="129"/>
      <c r="R973" s="129"/>
      <c r="S973" s="129"/>
      <c r="T973" s="129"/>
      <c r="U973" s="129"/>
    </row>
    <row r="974" spans="1:21" ht="75">
      <c r="A974" s="2">
        <v>1225</v>
      </c>
      <c r="B974" s="308" t="s">
        <v>4874</v>
      </c>
      <c r="C974" s="308" t="s">
        <v>1984</v>
      </c>
      <c r="D974" s="637">
        <v>3295</v>
      </c>
      <c r="E974" s="9" t="s">
        <v>1969</v>
      </c>
      <c r="F974" s="933">
        <v>3905946.69</v>
      </c>
      <c r="G974" s="528" t="s">
        <v>6283</v>
      </c>
      <c r="H974" s="13" t="s">
        <v>4600</v>
      </c>
      <c r="I974" s="42"/>
      <c r="J974" s="467"/>
      <c r="K974" s="467"/>
      <c r="L974" s="441"/>
      <c r="M974" s="70"/>
      <c r="N974" s="726">
        <f t="shared" si="15"/>
        <v>970</v>
      </c>
      <c r="O974" s="129"/>
      <c r="P974" s="129"/>
      <c r="Q974" s="129"/>
      <c r="R974" s="129"/>
      <c r="S974" s="129"/>
      <c r="T974" s="129"/>
      <c r="U974" s="129"/>
    </row>
    <row r="975" spans="1:21" ht="45">
      <c r="A975" s="2">
        <v>1226</v>
      </c>
      <c r="B975" s="308" t="s">
        <v>4068</v>
      </c>
      <c r="C975" s="373" t="s">
        <v>5598</v>
      </c>
      <c r="D975" s="637">
        <v>2000</v>
      </c>
      <c r="E975" s="9" t="s">
        <v>1968</v>
      </c>
      <c r="F975" s="933">
        <v>202519.43</v>
      </c>
      <c r="G975" s="528" t="s">
        <v>6283</v>
      </c>
      <c r="H975" s="13" t="s">
        <v>4605</v>
      </c>
      <c r="I975" s="42"/>
      <c r="J975" s="919"/>
      <c r="K975" s="919"/>
      <c r="L975" s="487"/>
      <c r="M975" s="70"/>
      <c r="N975" s="726">
        <f t="shared" si="15"/>
        <v>971</v>
      </c>
      <c r="O975" s="129"/>
      <c r="P975" s="129"/>
      <c r="Q975" s="129"/>
      <c r="R975" s="129"/>
      <c r="S975" s="129"/>
      <c r="T975" s="129"/>
      <c r="U975" s="129"/>
    </row>
    <row r="976" spans="1:21" ht="60">
      <c r="A976" s="2">
        <v>1227</v>
      </c>
      <c r="B976" s="308" t="s">
        <v>4875</v>
      </c>
      <c r="C976" s="290" t="s">
        <v>1989</v>
      </c>
      <c r="D976" s="637">
        <v>6489</v>
      </c>
      <c r="E976" s="9" t="s">
        <v>1990</v>
      </c>
      <c r="F976" s="933">
        <v>9606769.8300000001</v>
      </c>
      <c r="G976" s="528" t="s">
        <v>6283</v>
      </c>
      <c r="H976" s="709" t="s">
        <v>4606</v>
      </c>
      <c r="I976" s="42"/>
      <c r="J976" s="467"/>
      <c r="K976" s="467"/>
      <c r="L976" s="441"/>
      <c r="M976" s="70"/>
      <c r="N976" s="726">
        <f t="shared" si="15"/>
        <v>972</v>
      </c>
      <c r="O976" s="129"/>
      <c r="P976" s="129"/>
      <c r="Q976" s="129"/>
      <c r="R976" s="129"/>
      <c r="S976" s="129"/>
      <c r="T976" s="129"/>
      <c r="U976" s="129"/>
    </row>
    <row r="977" spans="1:22" ht="60">
      <c r="A977" s="2">
        <v>1228</v>
      </c>
      <c r="B977" s="308" t="s">
        <v>4876</v>
      </c>
      <c r="C977" s="308" t="s">
        <v>1992</v>
      </c>
      <c r="D977" s="637">
        <v>427</v>
      </c>
      <c r="E977" s="9" t="s">
        <v>1991</v>
      </c>
      <c r="F977" s="933">
        <v>575057.98</v>
      </c>
      <c r="G977" s="528" t="s">
        <v>6283</v>
      </c>
      <c r="H977" s="709" t="s">
        <v>4607</v>
      </c>
      <c r="I977" s="42"/>
      <c r="J977" s="467"/>
      <c r="K977" s="467"/>
      <c r="L977" s="441"/>
      <c r="M977" s="70"/>
      <c r="N977" s="726">
        <f t="shared" si="15"/>
        <v>973</v>
      </c>
      <c r="O977" s="129"/>
      <c r="P977" s="129"/>
      <c r="Q977" s="129"/>
      <c r="R977" s="129"/>
      <c r="S977" s="129"/>
      <c r="T977" s="129"/>
      <c r="U977" s="129"/>
    </row>
    <row r="978" spans="1:22" ht="45">
      <c r="A978" s="2">
        <v>1229</v>
      </c>
      <c r="B978" s="308" t="s">
        <v>4877</v>
      </c>
      <c r="C978" s="290" t="s">
        <v>1993</v>
      </c>
      <c r="D978" s="637">
        <v>9083</v>
      </c>
      <c r="E978" s="9" t="s">
        <v>1994</v>
      </c>
      <c r="F978" s="933">
        <v>10220464.09</v>
      </c>
      <c r="G978" s="529" t="s">
        <v>6283</v>
      </c>
      <c r="H978" s="880" t="s">
        <v>4607</v>
      </c>
      <c r="I978" s="440"/>
      <c r="J978" s="486" t="s">
        <v>8056</v>
      </c>
      <c r="K978" s="87" t="s">
        <v>7957</v>
      </c>
      <c r="L978" s="95" t="s">
        <v>8776</v>
      </c>
      <c r="M978" s="610" t="s">
        <v>7961</v>
      </c>
      <c r="N978" s="726">
        <f t="shared" si="15"/>
        <v>974</v>
      </c>
      <c r="O978" s="129"/>
      <c r="P978" s="129"/>
      <c r="Q978" s="129"/>
      <c r="R978" s="129"/>
      <c r="S978" s="129"/>
      <c r="T978" s="129"/>
      <c r="U978" s="129"/>
    </row>
    <row r="979" spans="1:22" ht="50.25" customHeight="1">
      <c r="A979" s="2">
        <v>1230</v>
      </c>
      <c r="B979" s="308" t="s">
        <v>4878</v>
      </c>
      <c r="C979" s="290" t="s">
        <v>1995</v>
      </c>
      <c r="D979" s="637">
        <v>3860</v>
      </c>
      <c r="E979" s="9" t="s">
        <v>1996</v>
      </c>
      <c r="F979" s="933">
        <v>10166043.4</v>
      </c>
      <c r="G979" s="528" t="s">
        <v>6283</v>
      </c>
      <c r="H979" s="85" t="s">
        <v>4608</v>
      </c>
      <c r="I979" s="42"/>
      <c r="J979" s="466"/>
      <c r="K979" s="466"/>
      <c r="L979" s="441"/>
      <c r="M979" s="70"/>
      <c r="N979" s="726">
        <f t="shared" si="15"/>
        <v>975</v>
      </c>
      <c r="O979" s="129"/>
      <c r="P979" s="129"/>
      <c r="Q979" s="129"/>
      <c r="R979" s="129"/>
      <c r="S979" s="129"/>
      <c r="T979" s="129"/>
      <c r="U979" s="129"/>
    </row>
    <row r="980" spans="1:22" ht="46.5" customHeight="1">
      <c r="A980" s="2">
        <f>A979+1</f>
        <v>1231</v>
      </c>
      <c r="B980" s="308" t="s">
        <v>4879</v>
      </c>
      <c r="C980" s="290" t="s">
        <v>1985</v>
      </c>
      <c r="D980" s="637">
        <v>1621</v>
      </c>
      <c r="E980" s="9" t="s">
        <v>1987</v>
      </c>
      <c r="F980" s="933">
        <v>3035873.64</v>
      </c>
      <c r="G980" s="528" t="s">
        <v>6283</v>
      </c>
      <c r="H980" s="13" t="s">
        <v>4609</v>
      </c>
      <c r="I980" s="42"/>
      <c r="J980" s="467"/>
      <c r="K980" s="467"/>
      <c r="L980" s="441"/>
      <c r="M980" s="70"/>
      <c r="N980" s="726">
        <f t="shared" si="15"/>
        <v>976</v>
      </c>
      <c r="O980" s="129"/>
      <c r="P980" s="129"/>
      <c r="Q980" s="129"/>
      <c r="R980" s="129"/>
      <c r="S980" s="129"/>
      <c r="T980" s="129"/>
      <c r="U980" s="129"/>
    </row>
    <row r="981" spans="1:22" ht="44.25" customHeight="1">
      <c r="A981" s="2">
        <v>1234</v>
      </c>
      <c r="B981" s="308" t="s">
        <v>4880</v>
      </c>
      <c r="C981" s="290" t="s">
        <v>1986</v>
      </c>
      <c r="D981" s="637">
        <v>1210</v>
      </c>
      <c r="E981" s="9" t="s">
        <v>1988</v>
      </c>
      <c r="F981" s="933">
        <v>8967249.5</v>
      </c>
      <c r="G981" s="528" t="s">
        <v>6283</v>
      </c>
      <c r="H981" s="13" t="s">
        <v>4610</v>
      </c>
      <c r="I981" s="42"/>
      <c r="J981" s="693" t="s">
        <v>8841</v>
      </c>
      <c r="K981" s="99" t="s">
        <v>7957</v>
      </c>
      <c r="L981" s="95" t="s">
        <v>8840</v>
      </c>
      <c r="M981" s="610" t="s">
        <v>8839</v>
      </c>
      <c r="N981" s="726">
        <f t="shared" si="15"/>
        <v>977</v>
      </c>
      <c r="O981" s="129"/>
      <c r="P981" s="129"/>
      <c r="Q981" s="129"/>
      <c r="R981" s="129"/>
      <c r="S981" s="129"/>
      <c r="T981" s="129"/>
      <c r="U981" s="129"/>
    </row>
    <row r="982" spans="1:22" ht="45.75" customHeight="1">
      <c r="A982" s="2">
        <v>1235</v>
      </c>
      <c r="B982" s="309" t="s">
        <v>4881</v>
      </c>
      <c r="C982" s="290" t="s">
        <v>1999</v>
      </c>
      <c r="D982" s="637">
        <f>11862-489</f>
        <v>11373</v>
      </c>
      <c r="E982" s="51" t="s">
        <v>2150</v>
      </c>
      <c r="F982" s="933">
        <v>24565479.18</v>
      </c>
      <c r="G982" s="528" t="s">
        <v>6283</v>
      </c>
      <c r="H982" s="85" t="s">
        <v>4611</v>
      </c>
      <c r="I982" s="42"/>
      <c r="J982" s="440"/>
      <c r="K982" s="440"/>
      <c r="L982" s="440"/>
      <c r="M982" s="70"/>
      <c r="N982" s="726">
        <f t="shared" si="15"/>
        <v>978</v>
      </c>
      <c r="O982" s="129"/>
      <c r="P982" s="129"/>
      <c r="Q982" s="129"/>
      <c r="R982" s="129"/>
      <c r="S982" s="129"/>
      <c r="T982" s="129"/>
      <c r="U982" s="129"/>
    </row>
    <row r="983" spans="1:22" ht="45.75" customHeight="1">
      <c r="A983" s="2">
        <v>1236</v>
      </c>
      <c r="B983" s="309" t="s">
        <v>4882</v>
      </c>
      <c r="C983" s="304" t="s">
        <v>2001</v>
      </c>
      <c r="D983" s="661">
        <v>233</v>
      </c>
      <c r="E983" s="557" t="s">
        <v>2000</v>
      </c>
      <c r="F983" s="933">
        <v>522024.85</v>
      </c>
      <c r="G983" s="528" t="s">
        <v>6283</v>
      </c>
      <c r="H983" s="13" t="s">
        <v>4612</v>
      </c>
      <c r="I983" s="42"/>
      <c r="J983" s="89" t="s">
        <v>2462</v>
      </c>
      <c r="K983" s="98" t="s">
        <v>6273</v>
      </c>
      <c r="L983" s="95" t="s">
        <v>5978</v>
      </c>
      <c r="M983" s="70"/>
      <c r="N983" s="726">
        <f t="shared" si="15"/>
        <v>979</v>
      </c>
      <c r="O983" s="129"/>
      <c r="P983" s="129"/>
      <c r="Q983" s="129"/>
      <c r="R983" s="129"/>
      <c r="S983" s="129"/>
      <c r="T983" s="129"/>
      <c r="U983" s="129"/>
    </row>
    <row r="984" spans="1:22" ht="45.75" customHeight="1">
      <c r="A984" s="2">
        <v>1237</v>
      </c>
      <c r="B984" s="308" t="s">
        <v>4883</v>
      </c>
      <c r="C984" s="309" t="s">
        <v>1997</v>
      </c>
      <c r="D984" s="637">
        <v>28711</v>
      </c>
      <c r="E984" s="51" t="s">
        <v>1998</v>
      </c>
      <c r="F984" s="933">
        <v>15548235.82</v>
      </c>
      <c r="G984" s="528" t="s">
        <v>6283</v>
      </c>
      <c r="H984" s="85" t="s">
        <v>4613</v>
      </c>
      <c r="I984" s="42"/>
      <c r="J984" s="90" t="s">
        <v>9972</v>
      </c>
      <c r="K984" s="90" t="s">
        <v>9975</v>
      </c>
      <c r="L984" s="90" t="s">
        <v>9977</v>
      </c>
      <c r="M984" s="70"/>
      <c r="N984" s="726">
        <f t="shared" si="15"/>
        <v>980</v>
      </c>
      <c r="O984" s="129"/>
      <c r="P984" s="129"/>
      <c r="Q984" s="129"/>
      <c r="R984" s="129"/>
      <c r="S984" s="129"/>
      <c r="T984" s="129"/>
      <c r="U984" s="129"/>
    </row>
    <row r="985" spans="1:22" ht="38.25">
      <c r="A985" s="2">
        <v>1240</v>
      </c>
      <c r="B985" s="309" t="s">
        <v>4836</v>
      </c>
      <c r="C985" s="304" t="s">
        <v>2149</v>
      </c>
      <c r="D985" s="637">
        <v>818</v>
      </c>
      <c r="E985" s="6" t="s">
        <v>700</v>
      </c>
      <c r="F985" s="933">
        <v>1521152.8</v>
      </c>
      <c r="G985" s="528" t="s">
        <v>6283</v>
      </c>
      <c r="H985" s="85" t="s">
        <v>4614</v>
      </c>
      <c r="I985" s="42"/>
      <c r="J985" s="467"/>
      <c r="K985" s="467"/>
      <c r="L985" s="441"/>
      <c r="M985" s="70"/>
      <c r="N985" s="726">
        <f t="shared" si="15"/>
        <v>981</v>
      </c>
      <c r="O985" s="129"/>
      <c r="P985" s="129"/>
      <c r="Q985" s="129"/>
      <c r="R985" s="129"/>
      <c r="S985" s="129"/>
      <c r="T985" s="129"/>
      <c r="U985" s="129"/>
    </row>
    <row r="986" spans="1:22" ht="38.25">
      <c r="A986" s="2">
        <v>1241</v>
      </c>
      <c r="B986" s="308" t="s">
        <v>4884</v>
      </c>
      <c r="C986" s="290" t="s">
        <v>2155</v>
      </c>
      <c r="D986" s="637">
        <v>600</v>
      </c>
      <c r="E986" s="9" t="s">
        <v>145</v>
      </c>
      <c r="F986" s="933">
        <v>84786</v>
      </c>
      <c r="G986" s="528" t="s">
        <v>6283</v>
      </c>
      <c r="H986" s="85" t="s">
        <v>4615</v>
      </c>
      <c r="I986" s="4"/>
      <c r="J986" s="467"/>
      <c r="K986" s="467"/>
      <c r="L986" s="441"/>
      <c r="M986" s="130"/>
      <c r="N986" s="726">
        <f t="shared" si="15"/>
        <v>982</v>
      </c>
      <c r="O986" s="129"/>
      <c r="P986" s="129"/>
      <c r="Q986" s="129"/>
      <c r="R986" s="129"/>
      <c r="S986" s="129"/>
      <c r="T986" s="129"/>
      <c r="U986" s="129"/>
    </row>
    <row r="987" spans="1:22" ht="60">
      <c r="A987" s="2">
        <v>1242</v>
      </c>
      <c r="B987" s="309" t="s">
        <v>4885</v>
      </c>
      <c r="C987" s="290" t="s">
        <v>2153</v>
      </c>
      <c r="D987" s="633">
        <v>897</v>
      </c>
      <c r="E987" s="9" t="s">
        <v>31</v>
      </c>
      <c r="F987" s="933">
        <v>3264138.15</v>
      </c>
      <c r="G987" s="528" t="s">
        <v>6283</v>
      </c>
      <c r="H987" s="131" t="s">
        <v>4616</v>
      </c>
      <c r="I987" s="4"/>
      <c r="J987" s="96" t="s">
        <v>9968</v>
      </c>
      <c r="K987" s="89" t="s">
        <v>2174</v>
      </c>
      <c r="L987" s="123" t="s">
        <v>2175</v>
      </c>
      <c r="M987" s="130"/>
      <c r="N987" s="726">
        <f t="shared" si="15"/>
        <v>983</v>
      </c>
      <c r="O987" s="129"/>
      <c r="P987" s="129"/>
      <c r="Q987" s="129"/>
      <c r="R987" s="129"/>
      <c r="S987" s="129"/>
      <c r="T987" s="129"/>
      <c r="U987" s="129"/>
    </row>
    <row r="988" spans="1:22" ht="60">
      <c r="A988" s="2">
        <v>1246</v>
      </c>
      <c r="B988" s="309" t="s">
        <v>4886</v>
      </c>
      <c r="C988" s="292" t="s">
        <v>2156</v>
      </c>
      <c r="D988" s="633">
        <v>1115</v>
      </c>
      <c r="E988" s="51" t="s">
        <v>1973</v>
      </c>
      <c r="F988" s="933">
        <v>1166154.52</v>
      </c>
      <c r="G988" s="528" t="s">
        <v>6283</v>
      </c>
      <c r="H988" s="85" t="s">
        <v>4617</v>
      </c>
      <c r="I988" s="312"/>
      <c r="J988" s="448" t="s">
        <v>6044</v>
      </c>
      <c r="K988" s="89" t="s">
        <v>2158</v>
      </c>
      <c r="L988" s="89" t="s">
        <v>2157</v>
      </c>
      <c r="M988" s="314"/>
      <c r="N988" s="726">
        <f t="shared" si="15"/>
        <v>984</v>
      </c>
      <c r="O988" s="129"/>
      <c r="P988" s="129"/>
      <c r="Q988" s="129"/>
      <c r="R988" s="129"/>
      <c r="S988" s="129"/>
      <c r="T988" s="129"/>
      <c r="U988" s="129"/>
    </row>
    <row r="989" spans="1:22" ht="45">
      <c r="A989" s="2">
        <v>1247</v>
      </c>
      <c r="B989" s="308" t="s">
        <v>4887</v>
      </c>
      <c r="C989" s="308" t="s">
        <v>2159</v>
      </c>
      <c r="D989" s="633">
        <v>2854</v>
      </c>
      <c r="E989" s="51" t="s">
        <v>1973</v>
      </c>
      <c r="F989" s="933">
        <v>11323130.84</v>
      </c>
      <c r="G989" s="528" t="s">
        <v>6283</v>
      </c>
      <c r="H989" s="85" t="s">
        <v>4618</v>
      </c>
      <c r="I989" s="312"/>
      <c r="J989" s="448" t="s">
        <v>6045</v>
      </c>
      <c r="K989" s="89" t="s">
        <v>2161</v>
      </c>
      <c r="L989" s="89" t="s">
        <v>2160</v>
      </c>
      <c r="M989" s="314"/>
      <c r="N989" s="726">
        <f t="shared" si="15"/>
        <v>985</v>
      </c>
      <c r="O989" s="129"/>
      <c r="P989" s="129"/>
      <c r="Q989" s="129"/>
      <c r="R989" s="129"/>
      <c r="S989" s="129"/>
      <c r="T989" s="129"/>
      <c r="U989" s="129"/>
    </row>
    <row r="990" spans="1:22" ht="60">
      <c r="A990" s="2">
        <v>1249</v>
      </c>
      <c r="B990" s="309" t="s">
        <v>4888</v>
      </c>
      <c r="C990" s="292" t="s">
        <v>2163</v>
      </c>
      <c r="D990" s="633">
        <v>6542</v>
      </c>
      <c r="E990" s="51" t="s">
        <v>2166</v>
      </c>
      <c r="F990" s="933">
        <v>1635232.73</v>
      </c>
      <c r="G990" s="528" t="s">
        <v>6283</v>
      </c>
      <c r="H990" s="85" t="s">
        <v>4619</v>
      </c>
      <c r="I990" s="312"/>
      <c r="J990" s="469"/>
      <c r="K990" s="313"/>
      <c r="L990" s="477"/>
      <c r="M990" s="314"/>
      <c r="N990" s="726">
        <f t="shared" si="15"/>
        <v>986</v>
      </c>
      <c r="O990" s="129"/>
      <c r="P990" s="129"/>
      <c r="Q990" s="129"/>
      <c r="R990" s="129"/>
      <c r="S990" s="129"/>
      <c r="T990" s="129"/>
      <c r="U990" s="129"/>
    </row>
    <row r="991" spans="1:22" s="225" customFormat="1" ht="60">
      <c r="A991" s="2">
        <v>1250</v>
      </c>
      <c r="B991" s="309" t="s">
        <v>4889</v>
      </c>
      <c r="C991" s="292" t="s">
        <v>2164</v>
      </c>
      <c r="D991" s="633">
        <v>364</v>
      </c>
      <c r="E991" s="51" t="s">
        <v>2165</v>
      </c>
      <c r="F991" s="933">
        <v>90985.13</v>
      </c>
      <c r="G991" s="528" t="s">
        <v>6283</v>
      </c>
      <c r="H991" s="85" t="s">
        <v>4620</v>
      </c>
      <c r="I991" s="167"/>
      <c r="J991" s="469"/>
      <c r="K991" s="438"/>
      <c r="L991" s="462"/>
      <c r="M991" s="130"/>
      <c r="N991" s="726">
        <f t="shared" si="15"/>
        <v>987</v>
      </c>
      <c r="O991" s="129"/>
      <c r="P991" s="129"/>
      <c r="Q991" s="129"/>
      <c r="R991" s="129"/>
      <c r="S991" s="129"/>
      <c r="T991" s="129"/>
      <c r="U991" s="129"/>
      <c r="V991" s="129"/>
    </row>
    <row r="992" spans="1:22" s="225" customFormat="1" ht="45">
      <c r="A992" s="303">
        <v>1251</v>
      </c>
      <c r="B992" s="308" t="s">
        <v>4890</v>
      </c>
      <c r="C992" s="290" t="s">
        <v>2169</v>
      </c>
      <c r="D992" s="633">
        <v>1924</v>
      </c>
      <c r="E992" s="6" t="s">
        <v>2154</v>
      </c>
      <c r="F992" s="933">
        <v>4532309.08</v>
      </c>
      <c r="G992" s="528" t="s">
        <v>6283</v>
      </c>
      <c r="H992" s="85" t="s">
        <v>4621</v>
      </c>
      <c r="I992" s="167"/>
      <c r="J992" s="469"/>
      <c r="K992" s="438"/>
      <c r="L992" s="462"/>
      <c r="M992" s="130"/>
      <c r="N992" s="726">
        <f t="shared" si="15"/>
        <v>988</v>
      </c>
      <c r="O992" s="129"/>
      <c r="P992" s="129"/>
      <c r="Q992" s="129"/>
      <c r="R992" s="129"/>
      <c r="S992" s="129"/>
      <c r="T992" s="129"/>
      <c r="U992" s="129"/>
      <c r="V992" s="129"/>
    </row>
    <row r="993" spans="1:22" s="225" customFormat="1" ht="45">
      <c r="A993" s="303">
        <v>1252</v>
      </c>
      <c r="B993" s="308" t="s">
        <v>4890</v>
      </c>
      <c r="C993" s="290" t="s">
        <v>2170</v>
      </c>
      <c r="D993" s="633">
        <v>3037</v>
      </c>
      <c r="E993" s="6" t="s">
        <v>2154</v>
      </c>
      <c r="F993" s="933">
        <v>7989678.8600000003</v>
      </c>
      <c r="G993" s="528" t="s">
        <v>6283</v>
      </c>
      <c r="H993" s="85" t="s">
        <v>4622</v>
      </c>
      <c r="I993" s="167"/>
      <c r="J993" s="469"/>
      <c r="K993" s="438"/>
      <c r="L993" s="462"/>
      <c r="M993" s="130"/>
      <c r="N993" s="726">
        <f t="shared" si="15"/>
        <v>989</v>
      </c>
      <c r="O993" s="129"/>
      <c r="P993" s="129"/>
      <c r="Q993" s="129"/>
      <c r="R993" s="129"/>
      <c r="S993" s="129"/>
      <c r="T993" s="129"/>
      <c r="U993" s="129"/>
      <c r="V993" s="129"/>
    </row>
    <row r="994" spans="1:22" s="225" customFormat="1" ht="45">
      <c r="A994" s="303">
        <v>1253</v>
      </c>
      <c r="B994" s="308" t="s">
        <v>4891</v>
      </c>
      <c r="C994" s="292" t="s">
        <v>2171</v>
      </c>
      <c r="D994" s="633">
        <v>1337</v>
      </c>
      <c r="E994" s="6" t="s">
        <v>2154</v>
      </c>
      <c r="F994" s="933">
        <v>3486013.58</v>
      </c>
      <c r="G994" s="528" t="s">
        <v>6283</v>
      </c>
      <c r="H994" s="85" t="s">
        <v>4623</v>
      </c>
      <c r="I994" s="167"/>
      <c r="J994" s="469"/>
      <c r="K994" s="438"/>
      <c r="L994" s="462"/>
      <c r="M994" s="130"/>
      <c r="N994" s="726">
        <f t="shared" si="15"/>
        <v>990</v>
      </c>
      <c r="O994" s="129"/>
      <c r="P994" s="129"/>
      <c r="Q994" s="129"/>
      <c r="R994" s="129"/>
      <c r="S994" s="129"/>
      <c r="T994" s="129"/>
      <c r="U994" s="129"/>
      <c r="V994" s="129"/>
    </row>
    <row r="995" spans="1:22" s="225" customFormat="1" ht="45">
      <c r="A995" s="303">
        <v>1254</v>
      </c>
      <c r="B995" s="309" t="s">
        <v>4892</v>
      </c>
      <c r="C995" s="292" t="s">
        <v>2173</v>
      </c>
      <c r="D995" s="633">
        <v>632</v>
      </c>
      <c r="E995" s="47" t="s">
        <v>1973</v>
      </c>
      <c r="F995" s="933">
        <v>2345554.2400000002</v>
      </c>
      <c r="G995" s="528" t="s">
        <v>6283</v>
      </c>
      <c r="H995" s="85" t="s">
        <v>4624</v>
      </c>
      <c r="I995" s="167"/>
      <c r="J995" s="448" t="s">
        <v>6046</v>
      </c>
      <c r="K995" s="305" t="s">
        <v>22</v>
      </c>
      <c r="L995" s="123" t="s">
        <v>2427</v>
      </c>
      <c r="M995" s="130"/>
      <c r="N995" s="726">
        <f t="shared" si="15"/>
        <v>991</v>
      </c>
      <c r="O995" s="129"/>
      <c r="P995" s="129"/>
      <c r="Q995" s="129"/>
      <c r="R995" s="129"/>
      <c r="S995" s="129"/>
      <c r="T995" s="129"/>
      <c r="U995" s="129"/>
      <c r="V995" s="129"/>
    </row>
    <row r="996" spans="1:22" s="225" customFormat="1" ht="45">
      <c r="A996" s="303">
        <v>1255</v>
      </c>
      <c r="B996" s="309" t="s">
        <v>4893</v>
      </c>
      <c r="C996" s="290" t="s">
        <v>2176</v>
      </c>
      <c r="D996" s="633">
        <f>8741-7775</f>
        <v>966</v>
      </c>
      <c r="E996" s="51" t="s">
        <v>1844</v>
      </c>
      <c r="F996" s="933">
        <v>1467808.02</v>
      </c>
      <c r="G996" s="528" t="s">
        <v>6283</v>
      </c>
      <c r="H996" s="85" t="s">
        <v>4625</v>
      </c>
      <c r="I996" s="167"/>
      <c r="J996" s="469"/>
      <c r="K996" s="469"/>
      <c r="L996" s="469"/>
      <c r="M996" s="130"/>
      <c r="N996" s="726">
        <f t="shared" si="15"/>
        <v>992</v>
      </c>
      <c r="O996" s="129"/>
      <c r="P996" s="129"/>
      <c r="Q996" s="129"/>
      <c r="R996" s="129"/>
      <c r="S996" s="129"/>
      <c r="T996" s="129"/>
      <c r="U996" s="129"/>
      <c r="V996" s="129"/>
    </row>
    <row r="997" spans="1:22" s="225" customFormat="1" ht="45">
      <c r="A997" s="303">
        <v>1256</v>
      </c>
      <c r="B997" s="308" t="s">
        <v>4894</v>
      </c>
      <c r="C997" s="290" t="s">
        <v>2177</v>
      </c>
      <c r="D997" s="633">
        <v>109623</v>
      </c>
      <c r="E997" s="51" t="s">
        <v>1844</v>
      </c>
      <c r="F997" s="933">
        <v>78467047.170000002</v>
      </c>
      <c r="G997" s="528" t="s">
        <v>6283</v>
      </c>
      <c r="H997" s="85" t="s">
        <v>4626</v>
      </c>
      <c r="I997" s="167"/>
      <c r="J997" s="433"/>
      <c r="K997" s="444"/>
      <c r="L997" s="471"/>
      <c r="M997" s="130"/>
      <c r="N997" s="726">
        <f t="shared" si="15"/>
        <v>993</v>
      </c>
      <c r="O997" s="129"/>
      <c r="P997" s="129"/>
      <c r="Q997" s="129"/>
      <c r="R997" s="129"/>
      <c r="S997" s="129"/>
      <c r="T997" s="129"/>
      <c r="U997" s="129"/>
      <c r="V997" s="129"/>
    </row>
    <row r="998" spans="1:22" s="225" customFormat="1" ht="38.25">
      <c r="A998" s="303">
        <v>1257</v>
      </c>
      <c r="B998" s="309" t="s">
        <v>4895</v>
      </c>
      <c r="C998" s="290" t="s">
        <v>2178</v>
      </c>
      <c r="D998" s="633">
        <v>5063</v>
      </c>
      <c r="E998" s="51" t="s">
        <v>2179</v>
      </c>
      <c r="F998" s="933">
        <v>7073063.7000000002</v>
      </c>
      <c r="G998" s="528" t="s">
        <v>6283</v>
      </c>
      <c r="H998" s="85" t="s">
        <v>4627</v>
      </c>
      <c r="I998" s="167"/>
      <c r="J998" s="462"/>
      <c r="K998" s="462"/>
      <c r="L998" s="462"/>
      <c r="M998" s="130"/>
      <c r="N998" s="726">
        <f t="shared" si="15"/>
        <v>994</v>
      </c>
      <c r="O998" s="129"/>
      <c r="P998" s="129"/>
      <c r="Q998" s="129"/>
      <c r="R998" s="129"/>
      <c r="S998" s="129"/>
      <c r="T998" s="129"/>
      <c r="U998" s="129"/>
      <c r="V998" s="129"/>
    </row>
    <row r="999" spans="1:22" s="225" customFormat="1" ht="75">
      <c r="A999" s="303">
        <v>1258</v>
      </c>
      <c r="B999" s="308" t="s">
        <v>4896</v>
      </c>
      <c r="C999" s="290" t="s">
        <v>2193</v>
      </c>
      <c r="D999" s="632">
        <v>26396</v>
      </c>
      <c r="E999" s="9" t="s">
        <v>2197</v>
      </c>
      <c r="F999" s="933">
        <v>24638818.280000001</v>
      </c>
      <c r="G999" s="528" t="s">
        <v>6283</v>
      </c>
      <c r="H999" s="85" t="s">
        <v>4628</v>
      </c>
      <c r="I999" s="167"/>
      <c r="J999" s="701" t="s">
        <v>7086</v>
      </c>
      <c r="K999" s="701" t="s">
        <v>7087</v>
      </c>
      <c r="L999" s="701" t="s">
        <v>7088</v>
      </c>
      <c r="M999" s="130"/>
      <c r="N999" s="726">
        <f t="shared" si="15"/>
        <v>995</v>
      </c>
      <c r="O999" s="129"/>
      <c r="P999" s="129"/>
      <c r="Q999" s="129"/>
      <c r="R999" s="129"/>
      <c r="S999" s="129"/>
      <c r="T999" s="129"/>
      <c r="U999" s="129"/>
      <c r="V999" s="129"/>
    </row>
    <row r="1000" spans="1:22" s="225" customFormat="1" ht="45">
      <c r="A1000" s="303">
        <v>1259</v>
      </c>
      <c r="B1000" s="309" t="s">
        <v>4897</v>
      </c>
      <c r="C1000" s="290" t="s">
        <v>2194</v>
      </c>
      <c r="D1000" s="632">
        <v>67692</v>
      </c>
      <c r="E1000" s="51" t="s">
        <v>2195</v>
      </c>
      <c r="F1000" s="933">
        <v>10317614.640000001</v>
      </c>
      <c r="G1000" s="528" t="s">
        <v>6283</v>
      </c>
      <c r="H1000" s="85" t="s">
        <v>4629</v>
      </c>
      <c r="I1000" s="167"/>
      <c r="J1000" s="486" t="s">
        <v>8056</v>
      </c>
      <c r="K1000" s="494" t="s">
        <v>7957</v>
      </c>
      <c r="L1000" s="95" t="s">
        <v>8777</v>
      </c>
      <c r="M1000" s="610" t="s">
        <v>7961</v>
      </c>
      <c r="N1000" s="726">
        <f t="shared" si="15"/>
        <v>996</v>
      </c>
      <c r="O1000" s="129"/>
      <c r="P1000" s="129"/>
      <c r="Q1000" s="129"/>
      <c r="R1000" s="129"/>
      <c r="S1000" s="129"/>
      <c r="T1000" s="129"/>
      <c r="U1000" s="129"/>
      <c r="V1000" s="129"/>
    </row>
    <row r="1001" spans="1:22" s="225" customFormat="1" ht="45">
      <c r="A1001" s="303">
        <v>1260</v>
      </c>
      <c r="B1001" s="309" t="s">
        <v>4898</v>
      </c>
      <c r="C1001" s="308" t="s">
        <v>2196</v>
      </c>
      <c r="D1001" s="632">
        <v>409</v>
      </c>
      <c r="E1001" s="51" t="s">
        <v>2195</v>
      </c>
      <c r="F1001" s="933">
        <v>110593.60000000001</v>
      </c>
      <c r="G1001" s="529" t="s">
        <v>6283</v>
      </c>
      <c r="H1001" s="85" t="s">
        <v>4630</v>
      </c>
      <c r="I1001" s="462"/>
      <c r="J1001" s="486" t="s">
        <v>8056</v>
      </c>
      <c r="K1001" s="494" t="s">
        <v>7957</v>
      </c>
      <c r="L1001" s="95" t="s">
        <v>8778</v>
      </c>
      <c r="M1001" s="610" t="s">
        <v>7961</v>
      </c>
      <c r="N1001" s="726">
        <f t="shared" si="15"/>
        <v>997</v>
      </c>
      <c r="O1001" s="129"/>
      <c r="P1001" s="129"/>
      <c r="Q1001" s="129"/>
      <c r="R1001" s="129"/>
      <c r="S1001" s="129"/>
      <c r="T1001" s="129"/>
      <c r="U1001" s="129"/>
      <c r="V1001" s="129"/>
    </row>
    <row r="1002" spans="1:22" s="225" customFormat="1" ht="38.25">
      <c r="A1002" s="2">
        <v>1261</v>
      </c>
      <c r="B1002" s="309" t="s">
        <v>4900</v>
      </c>
      <c r="C1002" s="292" t="s">
        <v>2198</v>
      </c>
      <c r="D1002" s="632">
        <v>1000</v>
      </c>
      <c r="E1002" s="51" t="s">
        <v>2199</v>
      </c>
      <c r="F1002" s="971">
        <v>245210</v>
      </c>
      <c r="G1002" s="528" t="s">
        <v>6283</v>
      </c>
      <c r="H1002" s="85" t="s">
        <v>4631</v>
      </c>
      <c r="I1002" s="167"/>
      <c r="J1002" s="469"/>
      <c r="K1002" s="469"/>
      <c r="L1002" s="441"/>
      <c r="M1002" s="130"/>
      <c r="N1002" s="726">
        <f t="shared" si="15"/>
        <v>998</v>
      </c>
      <c r="O1002" s="129"/>
      <c r="P1002" s="129"/>
      <c r="Q1002" s="129"/>
      <c r="R1002" s="129"/>
      <c r="S1002" s="129"/>
      <c r="T1002" s="129"/>
      <c r="U1002" s="129"/>
      <c r="V1002" s="129"/>
    </row>
    <row r="1003" spans="1:22" s="225" customFormat="1" ht="45">
      <c r="A1003" s="2">
        <v>1262</v>
      </c>
      <c r="B1003" s="308" t="s">
        <v>4899</v>
      </c>
      <c r="C1003" s="309" t="s">
        <v>2200</v>
      </c>
      <c r="D1003" s="632">
        <v>5342</v>
      </c>
      <c r="E1003" s="51" t="s">
        <v>2205</v>
      </c>
      <c r="F1003" s="933">
        <v>6618593.3799999999</v>
      </c>
      <c r="G1003" s="528" t="s">
        <v>6283</v>
      </c>
      <c r="H1003" s="85" t="s">
        <v>4632</v>
      </c>
      <c r="I1003" s="167"/>
      <c r="J1003" s="469"/>
      <c r="K1003" s="469"/>
      <c r="L1003" s="441"/>
      <c r="M1003" s="130"/>
      <c r="N1003" s="726">
        <f t="shared" si="15"/>
        <v>999</v>
      </c>
      <c r="O1003" s="129"/>
      <c r="P1003" s="129"/>
      <c r="Q1003" s="129"/>
      <c r="R1003" s="129"/>
      <c r="S1003" s="129"/>
      <c r="T1003" s="129"/>
      <c r="U1003" s="129"/>
      <c r="V1003" s="129"/>
    </row>
    <row r="1004" spans="1:22" s="225" customFormat="1" ht="60">
      <c r="A1004" s="2">
        <v>1263</v>
      </c>
      <c r="B1004" s="309" t="s">
        <v>4905</v>
      </c>
      <c r="C1004" s="308" t="s">
        <v>2201</v>
      </c>
      <c r="D1004" s="632">
        <v>9217</v>
      </c>
      <c r="E1004" s="51" t="s">
        <v>2220</v>
      </c>
      <c r="F1004" s="933">
        <v>12876244.939999999</v>
      </c>
      <c r="G1004" s="528" t="s">
        <v>6283</v>
      </c>
      <c r="H1004" s="85" t="s">
        <v>4633</v>
      </c>
      <c r="I1004" s="167"/>
      <c r="J1004" s="473"/>
      <c r="K1004" s="473"/>
      <c r="L1004" s="473"/>
      <c r="M1004" s="130"/>
      <c r="N1004" s="726">
        <f t="shared" si="15"/>
        <v>1000</v>
      </c>
      <c r="O1004" s="129"/>
      <c r="P1004" s="129"/>
      <c r="Q1004" s="129"/>
      <c r="R1004" s="129"/>
      <c r="S1004" s="129"/>
      <c r="T1004" s="129"/>
      <c r="U1004" s="129"/>
      <c r="V1004" s="129"/>
    </row>
    <row r="1005" spans="1:22" s="225" customFormat="1" ht="60">
      <c r="A1005" s="2">
        <v>1264</v>
      </c>
      <c r="B1005" s="132" t="s">
        <v>4906</v>
      </c>
      <c r="C1005" s="308" t="s">
        <v>2202</v>
      </c>
      <c r="D1005" s="632">
        <v>11293</v>
      </c>
      <c r="E1005" s="51" t="s">
        <v>2220</v>
      </c>
      <c r="F1005" s="933">
        <v>15776438.539999999</v>
      </c>
      <c r="G1005" s="528" t="s">
        <v>6283</v>
      </c>
      <c r="H1005" s="85" t="s">
        <v>4634</v>
      </c>
      <c r="I1005" s="167"/>
      <c r="J1005" s="473"/>
      <c r="K1005" s="473"/>
      <c r="L1005" s="473"/>
      <c r="M1005" s="130"/>
      <c r="N1005" s="726">
        <f t="shared" si="15"/>
        <v>1001</v>
      </c>
      <c r="O1005" s="129"/>
      <c r="P1005" s="129"/>
      <c r="Q1005" s="129"/>
      <c r="R1005" s="129"/>
      <c r="S1005" s="129"/>
      <c r="T1005" s="129"/>
      <c r="U1005" s="129"/>
      <c r="V1005" s="129"/>
    </row>
    <row r="1006" spans="1:22" s="225" customFormat="1" ht="45">
      <c r="A1006" s="303">
        <v>1266</v>
      </c>
      <c r="B1006" s="309" t="s">
        <v>4907</v>
      </c>
      <c r="C1006" s="290" t="s">
        <v>2222</v>
      </c>
      <c r="D1006" s="632">
        <v>20000</v>
      </c>
      <c r="E1006" s="6" t="s">
        <v>2223</v>
      </c>
      <c r="F1006" s="933">
        <v>23391200</v>
      </c>
      <c r="G1006" s="528" t="s">
        <v>6283</v>
      </c>
      <c r="H1006" s="85" t="s">
        <v>4635</v>
      </c>
      <c r="I1006" s="316"/>
      <c r="J1006" s="473"/>
      <c r="K1006" s="473"/>
      <c r="L1006" s="473"/>
      <c r="M1006" s="315"/>
      <c r="N1006" s="726">
        <f t="shared" si="15"/>
        <v>1002</v>
      </c>
      <c r="O1006" s="129"/>
      <c r="P1006" s="129"/>
      <c r="Q1006" s="129"/>
      <c r="R1006" s="129"/>
      <c r="S1006" s="129"/>
      <c r="T1006" s="129"/>
      <c r="U1006" s="129"/>
      <c r="V1006" s="129"/>
    </row>
    <row r="1007" spans="1:22" s="225" customFormat="1" ht="38.25">
      <c r="A1007" s="303">
        <v>1267</v>
      </c>
      <c r="B1007" s="308" t="s">
        <v>4908</v>
      </c>
      <c r="C1007" s="292" t="s">
        <v>2203</v>
      </c>
      <c r="D1007" s="632">
        <v>22670</v>
      </c>
      <c r="E1007" s="16" t="s">
        <v>2204</v>
      </c>
      <c r="F1007" s="933">
        <v>27983004.579999998</v>
      </c>
      <c r="G1007" s="528" t="s">
        <v>6283</v>
      </c>
      <c r="H1007" s="85" t="s">
        <v>4636</v>
      </c>
      <c r="I1007" s="316"/>
      <c r="J1007" s="473"/>
      <c r="K1007" s="473"/>
      <c r="L1007" s="473"/>
      <c r="M1007" s="315"/>
      <c r="N1007" s="726">
        <f t="shared" si="15"/>
        <v>1003</v>
      </c>
      <c r="O1007" s="129"/>
      <c r="P1007" s="129"/>
      <c r="Q1007" s="129"/>
      <c r="R1007" s="129"/>
      <c r="S1007" s="129"/>
      <c r="T1007" s="129"/>
      <c r="U1007" s="129"/>
      <c r="V1007" s="129"/>
    </row>
    <row r="1008" spans="1:22" s="225" customFormat="1" ht="60">
      <c r="A1008" s="303">
        <v>1268</v>
      </c>
      <c r="B1008" s="308" t="s">
        <v>4909</v>
      </c>
      <c r="C1008" s="292" t="s">
        <v>2215</v>
      </c>
      <c r="D1008" s="632">
        <v>157</v>
      </c>
      <c r="E1008" s="51" t="s">
        <v>2214</v>
      </c>
      <c r="F1008" s="933">
        <v>15897.78</v>
      </c>
      <c r="G1008" s="528" t="s">
        <v>6283</v>
      </c>
      <c r="H1008" s="85" t="s">
        <v>4637</v>
      </c>
      <c r="I1008" s="316"/>
      <c r="J1008" s="473"/>
      <c r="K1008" s="473"/>
      <c r="L1008" s="473"/>
      <c r="M1008" s="315"/>
      <c r="N1008" s="726">
        <f t="shared" si="15"/>
        <v>1004</v>
      </c>
      <c r="O1008" s="129"/>
      <c r="P1008" s="129"/>
      <c r="Q1008" s="129"/>
      <c r="R1008" s="129"/>
      <c r="S1008" s="129"/>
      <c r="T1008" s="129"/>
      <c r="U1008" s="129"/>
      <c r="V1008" s="129"/>
    </row>
    <row r="1009" spans="1:22" s="225" customFormat="1" ht="45">
      <c r="A1009" s="303">
        <v>1269</v>
      </c>
      <c r="B1009" s="309" t="s">
        <v>4910</v>
      </c>
      <c r="C1009" s="308" t="s">
        <v>2208</v>
      </c>
      <c r="D1009" s="632">
        <v>180</v>
      </c>
      <c r="E1009" s="9" t="s">
        <v>2209</v>
      </c>
      <c r="F1009" s="933">
        <v>18226.75</v>
      </c>
      <c r="G1009" s="528" t="s">
        <v>6283</v>
      </c>
      <c r="H1009" s="85" t="s">
        <v>4639</v>
      </c>
      <c r="I1009" s="316"/>
      <c r="J1009" s="473"/>
      <c r="K1009" s="473"/>
      <c r="L1009" s="473"/>
      <c r="M1009" s="315"/>
      <c r="N1009" s="726">
        <f t="shared" si="15"/>
        <v>1005</v>
      </c>
      <c r="O1009" s="129"/>
      <c r="P1009" s="129"/>
      <c r="Q1009" s="129"/>
      <c r="R1009" s="129"/>
      <c r="S1009" s="129"/>
      <c r="T1009" s="129"/>
      <c r="U1009" s="129"/>
      <c r="V1009" s="129"/>
    </row>
    <row r="1010" spans="1:22" s="225" customFormat="1" ht="45">
      <c r="A1010" s="303">
        <v>1270</v>
      </c>
      <c r="B1010" s="308" t="s">
        <v>4911</v>
      </c>
      <c r="C1010" s="290" t="s">
        <v>2218</v>
      </c>
      <c r="D1010" s="632">
        <v>388</v>
      </c>
      <c r="E1010" s="9" t="s">
        <v>2219</v>
      </c>
      <c r="F1010" s="933">
        <v>39288.769999999997</v>
      </c>
      <c r="G1010" s="528" t="s">
        <v>6283</v>
      </c>
      <c r="H1010" s="85" t="s">
        <v>4638</v>
      </c>
      <c r="I1010" s="316"/>
      <c r="J1010" s="473"/>
      <c r="K1010" s="473"/>
      <c r="L1010" s="473"/>
      <c r="M1010" s="315"/>
      <c r="N1010" s="726">
        <f t="shared" si="15"/>
        <v>1006</v>
      </c>
      <c r="O1010" s="129"/>
      <c r="P1010" s="129"/>
      <c r="Q1010" s="129"/>
      <c r="R1010" s="129"/>
      <c r="S1010" s="129"/>
      <c r="T1010" s="129"/>
      <c r="U1010" s="129"/>
      <c r="V1010" s="129"/>
    </row>
    <row r="1011" spans="1:22" s="225" customFormat="1" ht="45">
      <c r="A1011" s="2">
        <v>1271</v>
      </c>
      <c r="B1011" s="309" t="s">
        <v>4912</v>
      </c>
      <c r="C1011" s="290" t="s">
        <v>2212</v>
      </c>
      <c r="D1011" s="632">
        <v>207</v>
      </c>
      <c r="E1011" s="9" t="s">
        <v>2213</v>
      </c>
      <c r="F1011" s="933">
        <v>20960.759999999998</v>
      </c>
      <c r="G1011" s="528" t="s">
        <v>6283</v>
      </c>
      <c r="H1011" s="85" t="s">
        <v>4640</v>
      </c>
      <c r="I1011" s="316"/>
      <c r="J1011" s="473"/>
      <c r="K1011" s="473"/>
      <c r="L1011" s="473"/>
      <c r="M1011" s="315"/>
      <c r="N1011" s="726">
        <f t="shared" si="15"/>
        <v>1007</v>
      </c>
      <c r="O1011" s="129"/>
      <c r="P1011" s="129"/>
      <c r="Q1011" s="129"/>
      <c r="R1011" s="129"/>
      <c r="S1011" s="129"/>
      <c r="T1011" s="129"/>
      <c r="U1011" s="129"/>
      <c r="V1011" s="129"/>
    </row>
    <row r="1012" spans="1:22" s="225" customFormat="1" ht="45">
      <c r="A1012" s="2">
        <v>1272</v>
      </c>
      <c r="B1012" s="308" t="s">
        <v>4913</v>
      </c>
      <c r="C1012" s="290" t="s">
        <v>2206</v>
      </c>
      <c r="D1012" s="632">
        <v>277</v>
      </c>
      <c r="E1012" s="9" t="s">
        <v>2207</v>
      </c>
      <c r="F1012" s="933">
        <v>28048.94</v>
      </c>
      <c r="G1012" s="528" t="s">
        <v>6283</v>
      </c>
      <c r="H1012" s="85" t="s">
        <v>4641</v>
      </c>
      <c r="I1012" s="316"/>
      <c r="J1012" s="473"/>
      <c r="K1012" s="473"/>
      <c r="L1012" s="473"/>
      <c r="M1012" s="315"/>
      <c r="N1012" s="726">
        <f t="shared" si="15"/>
        <v>1008</v>
      </c>
      <c r="O1012" s="129"/>
      <c r="P1012" s="129"/>
      <c r="Q1012" s="129"/>
      <c r="R1012" s="129"/>
      <c r="S1012" s="129"/>
      <c r="T1012" s="129"/>
      <c r="U1012" s="129"/>
      <c r="V1012" s="129"/>
    </row>
    <row r="1013" spans="1:22" s="225" customFormat="1" ht="45">
      <c r="A1013" s="2">
        <v>1273</v>
      </c>
      <c r="B1013" s="309" t="s">
        <v>4914</v>
      </c>
      <c r="C1013" s="194" t="s">
        <v>2210</v>
      </c>
      <c r="D1013" s="632">
        <v>238</v>
      </c>
      <c r="E1013" s="9" t="s">
        <v>2211</v>
      </c>
      <c r="F1013" s="933">
        <v>24099.81</v>
      </c>
      <c r="G1013" s="528" t="s">
        <v>6283</v>
      </c>
      <c r="H1013" s="85" t="s">
        <v>4642</v>
      </c>
      <c r="I1013" s="316"/>
      <c r="J1013" s="473"/>
      <c r="K1013" s="473"/>
      <c r="L1013" s="473"/>
      <c r="M1013" s="315"/>
      <c r="N1013" s="726">
        <f t="shared" si="15"/>
        <v>1009</v>
      </c>
      <c r="O1013" s="129"/>
      <c r="P1013" s="129"/>
      <c r="Q1013" s="129"/>
      <c r="R1013" s="129"/>
      <c r="S1013" s="129"/>
      <c r="T1013" s="129"/>
      <c r="U1013" s="129"/>
      <c r="V1013" s="129"/>
    </row>
    <row r="1014" spans="1:22" s="225" customFormat="1" ht="45">
      <c r="A1014" s="2">
        <v>1274</v>
      </c>
      <c r="B1014" s="308" t="s">
        <v>4915</v>
      </c>
      <c r="C1014" s="292" t="s">
        <v>2217</v>
      </c>
      <c r="D1014" s="632">
        <v>184</v>
      </c>
      <c r="E1014" s="51" t="s">
        <v>2216</v>
      </c>
      <c r="F1014" s="933">
        <v>18631.79</v>
      </c>
      <c r="G1014" s="528" t="s">
        <v>6283</v>
      </c>
      <c r="H1014" s="85" t="s">
        <v>4643</v>
      </c>
      <c r="I1014" s="316"/>
      <c r="J1014" s="473"/>
      <c r="K1014" s="473"/>
      <c r="L1014" s="473"/>
      <c r="M1014" s="315"/>
      <c r="N1014" s="726">
        <f t="shared" si="15"/>
        <v>1010</v>
      </c>
      <c r="O1014" s="129"/>
      <c r="P1014" s="129"/>
      <c r="Q1014" s="129"/>
      <c r="R1014" s="129"/>
      <c r="S1014" s="129"/>
      <c r="T1014" s="129"/>
      <c r="U1014" s="129"/>
      <c r="V1014" s="129"/>
    </row>
    <row r="1015" spans="1:22" s="225" customFormat="1" ht="45">
      <c r="A1015" s="2">
        <v>1276</v>
      </c>
      <c r="B1015" s="308" t="s">
        <v>4916</v>
      </c>
      <c r="C1015" s="290" t="s">
        <v>2224</v>
      </c>
      <c r="D1015" s="632">
        <v>42890</v>
      </c>
      <c r="E1015" s="304" t="s">
        <v>2225</v>
      </c>
      <c r="F1015" s="933">
        <v>13100321.6</v>
      </c>
      <c r="G1015" s="528" t="s">
        <v>6283</v>
      </c>
      <c r="H1015" s="85" t="s">
        <v>4644</v>
      </c>
      <c r="I1015" s="316"/>
      <c r="J1015" s="473"/>
      <c r="K1015" s="473"/>
      <c r="L1015" s="473"/>
      <c r="M1015" s="315"/>
      <c r="N1015" s="726">
        <f t="shared" si="15"/>
        <v>1011</v>
      </c>
      <c r="O1015" s="129"/>
      <c r="P1015" s="129"/>
      <c r="Q1015" s="129"/>
      <c r="R1015" s="129"/>
      <c r="S1015" s="129"/>
      <c r="T1015" s="129"/>
      <c r="U1015" s="129"/>
      <c r="V1015" s="129"/>
    </row>
    <row r="1016" spans="1:22" s="225" customFormat="1" ht="45">
      <c r="A1016" s="2">
        <v>1277</v>
      </c>
      <c r="B1016" s="308" t="s">
        <v>4916</v>
      </c>
      <c r="C1016" s="290" t="s">
        <v>2226</v>
      </c>
      <c r="D1016" s="632">
        <v>510</v>
      </c>
      <c r="E1016" s="304" t="s">
        <v>2239</v>
      </c>
      <c r="F1016" s="933">
        <v>181301</v>
      </c>
      <c r="G1016" s="528" t="s">
        <v>6283</v>
      </c>
      <c r="H1016" s="85" t="s">
        <v>4645</v>
      </c>
      <c r="I1016" s="316"/>
      <c r="J1016" s="473"/>
      <c r="K1016" s="473"/>
      <c r="L1016" s="473"/>
      <c r="M1016" s="315"/>
      <c r="N1016" s="726">
        <f t="shared" ref="N1016:N1079" si="16">N1015+1</f>
        <v>1012</v>
      </c>
      <c r="O1016" s="129"/>
      <c r="P1016" s="129"/>
      <c r="Q1016" s="129"/>
      <c r="R1016" s="129"/>
      <c r="S1016" s="129"/>
      <c r="T1016" s="129"/>
      <c r="U1016" s="129"/>
      <c r="V1016" s="129"/>
    </row>
    <row r="1017" spans="1:22" s="225" customFormat="1" ht="45">
      <c r="A1017" s="2">
        <v>1278</v>
      </c>
      <c r="B1017" s="308" t="s">
        <v>4916</v>
      </c>
      <c r="C1017" s="290" t="s">
        <v>2227</v>
      </c>
      <c r="D1017" s="632">
        <v>490</v>
      </c>
      <c r="E1017" s="304" t="s">
        <v>2239</v>
      </c>
      <c r="F1017" s="933">
        <v>174191.15</v>
      </c>
      <c r="G1017" s="528" t="s">
        <v>6283</v>
      </c>
      <c r="H1017" s="85" t="s">
        <v>4646</v>
      </c>
      <c r="I1017" s="316"/>
      <c r="J1017" s="473"/>
      <c r="K1017" s="473"/>
      <c r="L1017" s="473"/>
      <c r="M1017" s="315"/>
      <c r="N1017" s="726">
        <f t="shared" si="16"/>
        <v>1013</v>
      </c>
      <c r="O1017" s="129"/>
      <c r="P1017" s="129"/>
      <c r="Q1017" s="129"/>
      <c r="R1017" s="129"/>
      <c r="S1017" s="129"/>
      <c r="T1017" s="129"/>
      <c r="U1017" s="129"/>
      <c r="V1017" s="129"/>
    </row>
    <row r="1018" spans="1:22" s="225" customFormat="1" ht="45">
      <c r="A1018" s="2">
        <v>1279</v>
      </c>
      <c r="B1018" s="308" t="s">
        <v>4916</v>
      </c>
      <c r="C1018" s="290" t="s">
        <v>2228</v>
      </c>
      <c r="D1018" s="632">
        <v>510</v>
      </c>
      <c r="E1018" s="304" t="s">
        <v>2239</v>
      </c>
      <c r="F1018" s="933">
        <v>181301</v>
      </c>
      <c r="G1018" s="528" t="s">
        <v>6283</v>
      </c>
      <c r="H1018" s="85" t="s">
        <v>4647</v>
      </c>
      <c r="I1018" s="316"/>
      <c r="J1018" s="473"/>
      <c r="K1018" s="473"/>
      <c r="L1018" s="473"/>
      <c r="M1018" s="315"/>
      <c r="N1018" s="726">
        <f t="shared" si="16"/>
        <v>1014</v>
      </c>
      <c r="O1018" s="129"/>
      <c r="P1018" s="129"/>
      <c r="Q1018" s="129"/>
      <c r="R1018" s="129"/>
      <c r="S1018" s="129"/>
      <c r="T1018" s="129"/>
      <c r="U1018" s="129"/>
      <c r="V1018" s="129"/>
    </row>
    <row r="1019" spans="1:22" s="225" customFormat="1" ht="45">
      <c r="A1019" s="2">
        <v>1280</v>
      </c>
      <c r="B1019" s="308" t="s">
        <v>4916</v>
      </c>
      <c r="C1019" s="290" t="s">
        <v>2229</v>
      </c>
      <c r="D1019" s="632">
        <v>540</v>
      </c>
      <c r="E1019" s="304" t="s">
        <v>2239</v>
      </c>
      <c r="F1019" s="933">
        <v>191965.76</v>
      </c>
      <c r="G1019" s="528" t="s">
        <v>6283</v>
      </c>
      <c r="H1019" s="85" t="s">
        <v>4648</v>
      </c>
      <c r="I1019" s="316"/>
      <c r="J1019" s="473"/>
      <c r="K1019" s="473"/>
      <c r="L1019" s="473"/>
      <c r="M1019" s="315"/>
      <c r="N1019" s="726">
        <f t="shared" si="16"/>
        <v>1015</v>
      </c>
      <c r="O1019" s="129"/>
      <c r="P1019" s="129"/>
      <c r="Q1019" s="129"/>
      <c r="R1019" s="129"/>
      <c r="S1019" s="129"/>
      <c r="T1019" s="129"/>
      <c r="U1019" s="129"/>
      <c r="V1019" s="129"/>
    </row>
    <row r="1020" spans="1:22" s="225" customFormat="1" ht="45">
      <c r="A1020" s="2">
        <v>1281</v>
      </c>
      <c r="B1020" s="308" t="s">
        <v>4916</v>
      </c>
      <c r="C1020" s="290" t="s">
        <v>2230</v>
      </c>
      <c r="D1020" s="632">
        <v>780</v>
      </c>
      <c r="E1020" s="9" t="s">
        <v>2239</v>
      </c>
      <c r="F1020" s="933">
        <v>277283.89</v>
      </c>
      <c r="G1020" s="528" t="s">
        <v>6283</v>
      </c>
      <c r="H1020" s="85" t="s">
        <v>4649</v>
      </c>
      <c r="I1020" s="316"/>
      <c r="J1020" s="473"/>
      <c r="K1020" s="473"/>
      <c r="L1020" s="473"/>
      <c r="M1020" s="315"/>
      <c r="N1020" s="726">
        <f t="shared" si="16"/>
        <v>1016</v>
      </c>
      <c r="O1020" s="129"/>
      <c r="P1020" s="129"/>
      <c r="Q1020" s="129"/>
      <c r="R1020" s="129"/>
      <c r="S1020" s="129"/>
      <c r="T1020" s="129"/>
      <c r="U1020" s="129"/>
      <c r="V1020" s="129"/>
    </row>
    <row r="1021" spans="1:22" s="225" customFormat="1" ht="45">
      <c r="A1021" s="2">
        <v>1282</v>
      </c>
      <c r="B1021" s="308" t="s">
        <v>4916</v>
      </c>
      <c r="C1021" s="290" t="s">
        <v>2231</v>
      </c>
      <c r="D1021" s="632">
        <v>440</v>
      </c>
      <c r="E1021" s="9" t="s">
        <v>2239</v>
      </c>
      <c r="F1021" s="933">
        <v>156416.54999999999</v>
      </c>
      <c r="G1021" s="528" t="s">
        <v>6283</v>
      </c>
      <c r="H1021" s="85" t="s">
        <v>4650</v>
      </c>
      <c r="I1021" s="316"/>
      <c r="J1021" s="473"/>
      <c r="K1021" s="473"/>
      <c r="L1021" s="473"/>
      <c r="M1021" s="315"/>
      <c r="N1021" s="726">
        <f t="shared" si="16"/>
        <v>1017</v>
      </c>
      <c r="O1021" s="129"/>
      <c r="P1021" s="129"/>
      <c r="Q1021" s="129"/>
      <c r="R1021" s="129"/>
      <c r="S1021" s="129"/>
      <c r="T1021" s="129"/>
      <c r="U1021" s="129"/>
      <c r="V1021" s="129"/>
    </row>
    <row r="1022" spans="1:22" s="225" customFormat="1" ht="45">
      <c r="A1022" s="2">
        <v>1283</v>
      </c>
      <c r="B1022" s="308" t="s">
        <v>4916</v>
      </c>
      <c r="C1022" s="290" t="s">
        <v>2232</v>
      </c>
      <c r="D1022" s="632">
        <v>420</v>
      </c>
      <c r="E1022" s="9" t="s">
        <v>2239</v>
      </c>
      <c r="F1022" s="933">
        <v>149306.70000000001</v>
      </c>
      <c r="G1022" s="528" t="s">
        <v>6283</v>
      </c>
      <c r="H1022" s="85" t="s">
        <v>4651</v>
      </c>
      <c r="I1022" s="316"/>
      <c r="J1022" s="473"/>
      <c r="K1022" s="473"/>
      <c r="L1022" s="473"/>
      <c r="M1022" s="315"/>
      <c r="N1022" s="726">
        <f t="shared" si="16"/>
        <v>1018</v>
      </c>
      <c r="O1022" s="129"/>
      <c r="P1022" s="129"/>
      <c r="Q1022" s="129"/>
      <c r="R1022" s="129"/>
      <c r="S1022" s="129"/>
      <c r="T1022" s="129"/>
      <c r="U1022" s="129"/>
      <c r="V1022" s="129"/>
    </row>
    <row r="1023" spans="1:22" s="225" customFormat="1" ht="45">
      <c r="A1023" s="2">
        <v>1284</v>
      </c>
      <c r="B1023" s="308" t="s">
        <v>4916</v>
      </c>
      <c r="C1023" s="290" t="s">
        <v>2233</v>
      </c>
      <c r="D1023" s="632">
        <v>450</v>
      </c>
      <c r="E1023" s="9" t="s">
        <v>2239</v>
      </c>
      <c r="F1023" s="933">
        <v>159971.47</v>
      </c>
      <c r="G1023" s="528" t="s">
        <v>6283</v>
      </c>
      <c r="H1023" s="85" t="s">
        <v>4652</v>
      </c>
      <c r="I1023" s="316"/>
      <c r="J1023" s="473"/>
      <c r="K1023" s="473"/>
      <c r="L1023" s="473"/>
      <c r="M1023" s="315"/>
      <c r="N1023" s="726">
        <f t="shared" si="16"/>
        <v>1019</v>
      </c>
      <c r="O1023" s="129"/>
      <c r="P1023" s="129"/>
      <c r="Q1023" s="129"/>
      <c r="R1023" s="129"/>
      <c r="S1023" s="129"/>
      <c r="T1023" s="129"/>
      <c r="U1023" s="129"/>
      <c r="V1023" s="129"/>
    </row>
    <row r="1024" spans="1:22" s="225" customFormat="1" ht="45">
      <c r="A1024" s="2">
        <v>1285</v>
      </c>
      <c r="B1024" s="308" t="s">
        <v>4916</v>
      </c>
      <c r="C1024" s="290" t="s">
        <v>2234</v>
      </c>
      <c r="D1024" s="632">
        <v>1580</v>
      </c>
      <c r="E1024" s="9" t="s">
        <v>2239</v>
      </c>
      <c r="F1024" s="933">
        <v>561677.61</v>
      </c>
      <c r="G1024" s="528" t="s">
        <v>6283</v>
      </c>
      <c r="H1024" s="85" t="s">
        <v>4653</v>
      </c>
      <c r="I1024" s="316"/>
      <c r="J1024" s="473"/>
      <c r="K1024" s="473"/>
      <c r="L1024" s="473"/>
      <c r="M1024" s="315"/>
      <c r="N1024" s="726">
        <f t="shared" si="16"/>
        <v>1020</v>
      </c>
      <c r="O1024" s="129"/>
      <c r="P1024" s="129"/>
      <c r="Q1024" s="129"/>
      <c r="R1024" s="129"/>
      <c r="S1024" s="129"/>
      <c r="T1024" s="129"/>
      <c r="U1024" s="129"/>
      <c r="V1024" s="129"/>
    </row>
    <row r="1025" spans="1:22" s="225" customFormat="1" ht="45">
      <c r="A1025" s="2">
        <v>1286</v>
      </c>
      <c r="B1025" s="308" t="s">
        <v>4916</v>
      </c>
      <c r="C1025" s="290" t="s">
        <v>2235</v>
      </c>
      <c r="D1025" s="632">
        <v>920</v>
      </c>
      <c r="E1025" s="9" t="s">
        <v>2239</v>
      </c>
      <c r="F1025" s="933">
        <v>327052.78000000003</v>
      </c>
      <c r="G1025" s="528" t="s">
        <v>6283</v>
      </c>
      <c r="H1025" s="85" t="s">
        <v>4654</v>
      </c>
      <c r="I1025" s="316"/>
      <c r="J1025" s="473"/>
      <c r="K1025" s="473"/>
      <c r="L1025" s="473"/>
      <c r="M1025" s="315"/>
      <c r="N1025" s="726">
        <f t="shared" si="16"/>
        <v>1021</v>
      </c>
      <c r="O1025" s="129"/>
      <c r="P1025" s="129"/>
      <c r="Q1025" s="129"/>
      <c r="R1025" s="129"/>
      <c r="S1025" s="129"/>
      <c r="T1025" s="129"/>
      <c r="U1025" s="129"/>
      <c r="V1025" s="129"/>
    </row>
    <row r="1026" spans="1:22" s="225" customFormat="1" ht="45">
      <c r="A1026" s="2">
        <v>1287</v>
      </c>
      <c r="B1026" s="308" t="s">
        <v>4916</v>
      </c>
      <c r="C1026" s="290" t="s">
        <v>2236</v>
      </c>
      <c r="D1026" s="632">
        <v>2300</v>
      </c>
      <c r="E1026" s="9" t="s">
        <v>2239</v>
      </c>
      <c r="F1026" s="933">
        <v>817631.97</v>
      </c>
      <c r="G1026" s="528" t="s">
        <v>6283</v>
      </c>
      <c r="H1026" s="85" t="s">
        <v>4655</v>
      </c>
      <c r="I1026" s="316"/>
      <c r="J1026" s="473"/>
      <c r="K1026" s="473"/>
      <c r="L1026" s="473"/>
      <c r="M1026" s="315"/>
      <c r="N1026" s="726">
        <f t="shared" si="16"/>
        <v>1022</v>
      </c>
      <c r="O1026" s="129"/>
      <c r="P1026" s="129"/>
      <c r="Q1026" s="129"/>
      <c r="R1026" s="129"/>
      <c r="S1026" s="129"/>
      <c r="T1026" s="129"/>
      <c r="U1026" s="129"/>
      <c r="V1026" s="129"/>
    </row>
    <row r="1027" spans="1:22" s="225" customFormat="1" ht="45">
      <c r="A1027" s="2">
        <v>1288</v>
      </c>
      <c r="B1027" s="308" t="s">
        <v>4916</v>
      </c>
      <c r="C1027" s="290" t="s">
        <v>2237</v>
      </c>
      <c r="D1027" s="632">
        <v>440</v>
      </c>
      <c r="E1027" s="9" t="s">
        <v>2225</v>
      </c>
      <c r="F1027" s="933">
        <v>149424</v>
      </c>
      <c r="G1027" s="528" t="s">
        <v>6283</v>
      </c>
      <c r="H1027" s="85" t="s">
        <v>4656</v>
      </c>
      <c r="I1027" s="316"/>
      <c r="J1027" s="473"/>
      <c r="K1027" s="473"/>
      <c r="L1027" s="473"/>
      <c r="M1027" s="315"/>
      <c r="N1027" s="726">
        <f t="shared" si="16"/>
        <v>1023</v>
      </c>
      <c r="O1027" s="129"/>
      <c r="P1027" s="129"/>
      <c r="Q1027" s="129"/>
      <c r="R1027" s="129"/>
      <c r="S1027" s="129"/>
      <c r="T1027" s="129"/>
      <c r="U1027" s="129"/>
      <c r="V1027" s="129"/>
    </row>
    <row r="1028" spans="1:22" s="225" customFormat="1" ht="45">
      <c r="A1028" s="2">
        <v>1289</v>
      </c>
      <c r="B1028" s="308" t="s">
        <v>4916</v>
      </c>
      <c r="C1028" s="290" t="s">
        <v>2238</v>
      </c>
      <c r="D1028" s="632">
        <v>1680</v>
      </c>
      <c r="E1028" s="9" t="s">
        <v>2239</v>
      </c>
      <c r="F1028" s="933">
        <v>597226.81999999995</v>
      </c>
      <c r="G1028" s="528" t="s">
        <v>6283</v>
      </c>
      <c r="H1028" s="85" t="s">
        <v>4657</v>
      </c>
      <c r="I1028" s="316"/>
      <c r="J1028" s="473"/>
      <c r="K1028" s="473"/>
      <c r="L1028" s="473"/>
      <c r="M1028" s="315"/>
      <c r="N1028" s="726">
        <f t="shared" si="16"/>
        <v>1024</v>
      </c>
      <c r="O1028" s="129"/>
      <c r="P1028" s="129"/>
      <c r="Q1028" s="129"/>
      <c r="R1028" s="129"/>
      <c r="S1028" s="129"/>
      <c r="T1028" s="129"/>
      <c r="U1028" s="129"/>
      <c r="V1028" s="129"/>
    </row>
    <row r="1029" spans="1:22" s="225" customFormat="1" ht="45">
      <c r="A1029" s="2">
        <v>1290</v>
      </c>
      <c r="B1029" s="308" t="s">
        <v>4916</v>
      </c>
      <c r="C1029" s="290" t="s">
        <v>2240</v>
      </c>
      <c r="D1029" s="632">
        <v>7078</v>
      </c>
      <c r="E1029" s="9" t="s">
        <v>2239</v>
      </c>
      <c r="F1029" s="933">
        <v>2516173.4900000002</v>
      </c>
      <c r="G1029" s="528" t="s">
        <v>6283</v>
      </c>
      <c r="H1029" s="85" t="s">
        <v>4658</v>
      </c>
      <c r="I1029" s="316"/>
      <c r="J1029" s="473"/>
      <c r="K1029" s="473"/>
      <c r="L1029" s="473"/>
      <c r="M1029" s="315"/>
      <c r="N1029" s="726">
        <f t="shared" si="16"/>
        <v>1025</v>
      </c>
      <c r="O1029" s="129"/>
      <c r="P1029" s="129"/>
      <c r="Q1029" s="129"/>
      <c r="R1029" s="129"/>
      <c r="S1029" s="129"/>
      <c r="T1029" s="129"/>
      <c r="U1029" s="129"/>
      <c r="V1029" s="129"/>
    </row>
    <row r="1030" spans="1:22" s="225" customFormat="1" ht="45">
      <c r="A1030" s="2">
        <v>1291</v>
      </c>
      <c r="B1030" s="308" t="s">
        <v>4916</v>
      </c>
      <c r="C1030" s="290" t="s">
        <v>2241</v>
      </c>
      <c r="D1030" s="632">
        <v>3550</v>
      </c>
      <c r="E1030" s="9" t="s">
        <v>2239</v>
      </c>
      <c r="F1030" s="933">
        <v>1261997.1599999999</v>
      </c>
      <c r="G1030" s="528" t="s">
        <v>6283</v>
      </c>
      <c r="H1030" s="85" t="s">
        <v>4659</v>
      </c>
      <c r="I1030" s="316"/>
      <c r="J1030" s="473"/>
      <c r="K1030" s="473"/>
      <c r="L1030" s="473"/>
      <c r="M1030" s="315"/>
      <c r="N1030" s="726">
        <f t="shared" si="16"/>
        <v>1026</v>
      </c>
      <c r="O1030" s="129"/>
      <c r="P1030" s="129"/>
      <c r="Q1030" s="129"/>
      <c r="R1030" s="129"/>
      <c r="S1030" s="129"/>
      <c r="T1030" s="129"/>
      <c r="U1030" s="129"/>
      <c r="V1030" s="129"/>
    </row>
    <row r="1031" spans="1:22" s="225" customFormat="1" ht="45">
      <c r="A1031" s="2">
        <v>1292</v>
      </c>
      <c r="B1031" s="308" t="s">
        <v>4916</v>
      </c>
      <c r="C1031" s="290" t="s">
        <v>2242</v>
      </c>
      <c r="D1031" s="632">
        <v>5745</v>
      </c>
      <c r="E1031" s="9" t="s">
        <v>2239</v>
      </c>
      <c r="F1031" s="933">
        <v>2042302.45</v>
      </c>
      <c r="G1031" s="528" t="s">
        <v>6283</v>
      </c>
      <c r="H1031" s="85" t="s">
        <v>4660</v>
      </c>
      <c r="I1031" s="316"/>
      <c r="J1031" s="473"/>
      <c r="K1031" s="473"/>
      <c r="L1031" s="473"/>
      <c r="M1031" s="315"/>
      <c r="N1031" s="726">
        <f t="shared" si="16"/>
        <v>1027</v>
      </c>
      <c r="O1031" s="129"/>
      <c r="P1031" s="129"/>
      <c r="Q1031" s="129"/>
      <c r="R1031" s="129"/>
      <c r="S1031" s="129"/>
      <c r="T1031" s="129"/>
      <c r="U1031" s="129"/>
      <c r="V1031" s="129"/>
    </row>
    <row r="1032" spans="1:22" s="225" customFormat="1" ht="45">
      <c r="A1032" s="2">
        <v>1293</v>
      </c>
      <c r="B1032" s="308" t="s">
        <v>4916</v>
      </c>
      <c r="C1032" s="290" t="s">
        <v>2243</v>
      </c>
      <c r="D1032" s="632">
        <v>2588</v>
      </c>
      <c r="E1032" s="9" t="s">
        <v>2239</v>
      </c>
      <c r="F1032" s="933">
        <v>920013.71</v>
      </c>
      <c r="G1032" s="528" t="s">
        <v>6283</v>
      </c>
      <c r="H1032" s="85" t="s">
        <v>4661</v>
      </c>
      <c r="I1032" s="316"/>
      <c r="J1032" s="473"/>
      <c r="K1032" s="473"/>
      <c r="L1032" s="473"/>
      <c r="M1032" s="315"/>
      <c r="N1032" s="726">
        <f t="shared" si="16"/>
        <v>1028</v>
      </c>
      <c r="O1032" s="129"/>
      <c r="P1032" s="129"/>
      <c r="Q1032" s="129"/>
      <c r="R1032" s="129"/>
      <c r="S1032" s="129"/>
      <c r="T1032" s="129"/>
      <c r="U1032" s="129"/>
      <c r="V1032" s="129"/>
    </row>
    <row r="1033" spans="1:22" s="225" customFormat="1" ht="45">
      <c r="A1033" s="2">
        <v>1294</v>
      </c>
      <c r="B1033" s="308" t="s">
        <v>4916</v>
      </c>
      <c r="C1033" s="290" t="s">
        <v>2244</v>
      </c>
      <c r="D1033" s="632">
        <v>7527</v>
      </c>
      <c r="E1033" s="9" t="s">
        <v>2239</v>
      </c>
      <c r="F1033" s="933">
        <v>2675789.4700000002</v>
      </c>
      <c r="G1033" s="528" t="s">
        <v>6283</v>
      </c>
      <c r="H1033" s="85" t="s">
        <v>4662</v>
      </c>
      <c r="I1033" s="316"/>
      <c r="J1033" s="473"/>
      <c r="K1033" s="473"/>
      <c r="L1033" s="473"/>
      <c r="M1033" s="315"/>
      <c r="N1033" s="726">
        <f t="shared" si="16"/>
        <v>1029</v>
      </c>
      <c r="O1033" s="129"/>
      <c r="P1033" s="129"/>
      <c r="Q1033" s="129"/>
      <c r="R1033" s="129"/>
      <c r="S1033" s="129"/>
      <c r="T1033" s="129"/>
      <c r="U1033" s="129"/>
      <c r="V1033" s="129"/>
    </row>
    <row r="1034" spans="1:22" s="225" customFormat="1" ht="45">
      <c r="A1034" s="2">
        <v>1295</v>
      </c>
      <c r="B1034" s="308" t="s">
        <v>4916</v>
      </c>
      <c r="C1034" s="290" t="s">
        <v>2245</v>
      </c>
      <c r="D1034" s="632">
        <v>6861</v>
      </c>
      <c r="E1034" s="9" t="s">
        <v>2239</v>
      </c>
      <c r="F1034" s="933">
        <v>2439031.69</v>
      </c>
      <c r="G1034" s="528" t="s">
        <v>6283</v>
      </c>
      <c r="H1034" s="85" t="s">
        <v>4663</v>
      </c>
      <c r="I1034" s="316"/>
      <c r="J1034" s="473"/>
      <c r="K1034" s="473"/>
      <c r="L1034" s="473"/>
      <c r="M1034" s="315"/>
      <c r="N1034" s="726">
        <f t="shared" si="16"/>
        <v>1030</v>
      </c>
      <c r="O1034" s="129"/>
      <c r="P1034" s="129"/>
      <c r="Q1034" s="129"/>
      <c r="R1034" s="129"/>
      <c r="S1034" s="129"/>
      <c r="T1034" s="129"/>
      <c r="U1034" s="129"/>
      <c r="V1034" s="129"/>
    </row>
    <row r="1035" spans="1:22" s="225" customFormat="1" ht="45">
      <c r="A1035" s="2">
        <v>1296</v>
      </c>
      <c r="B1035" s="308" t="s">
        <v>4916</v>
      </c>
      <c r="C1035" s="290" t="s">
        <v>2246</v>
      </c>
      <c r="D1035" s="632">
        <v>6820</v>
      </c>
      <c r="E1035" s="304" t="s">
        <v>2239</v>
      </c>
      <c r="F1035" s="933">
        <v>2828867.8</v>
      </c>
      <c r="G1035" s="528" t="s">
        <v>6283</v>
      </c>
      <c r="H1035" s="85" t="s">
        <v>4664</v>
      </c>
      <c r="I1035" s="316"/>
      <c r="J1035" s="473"/>
      <c r="K1035" s="473"/>
      <c r="L1035" s="473"/>
      <c r="M1035" s="315"/>
      <c r="N1035" s="726">
        <f t="shared" si="16"/>
        <v>1031</v>
      </c>
      <c r="O1035" s="129"/>
      <c r="P1035" s="129"/>
      <c r="Q1035" s="129"/>
      <c r="R1035" s="129"/>
      <c r="S1035" s="129"/>
      <c r="T1035" s="129"/>
      <c r="U1035" s="129"/>
      <c r="V1035" s="129"/>
    </row>
    <row r="1036" spans="1:22" s="225" customFormat="1" ht="45">
      <c r="A1036" s="2">
        <v>1297</v>
      </c>
      <c r="B1036" s="308" t="s">
        <v>4916</v>
      </c>
      <c r="C1036" s="290" t="s">
        <v>2247</v>
      </c>
      <c r="D1036" s="632">
        <v>540</v>
      </c>
      <c r="E1036" s="304" t="s">
        <v>2239</v>
      </c>
      <c r="F1036" s="933">
        <v>191965.76</v>
      </c>
      <c r="G1036" s="528" t="s">
        <v>6283</v>
      </c>
      <c r="H1036" s="85" t="s">
        <v>4665</v>
      </c>
      <c r="I1036" s="316"/>
      <c r="J1036" s="473"/>
      <c r="K1036" s="473"/>
      <c r="L1036" s="473"/>
      <c r="M1036" s="315"/>
      <c r="N1036" s="726">
        <f t="shared" si="16"/>
        <v>1032</v>
      </c>
      <c r="O1036" s="129"/>
      <c r="P1036" s="129"/>
      <c r="Q1036" s="129"/>
      <c r="R1036" s="129"/>
      <c r="S1036" s="129"/>
      <c r="T1036" s="129"/>
      <c r="U1036" s="129"/>
      <c r="V1036" s="129"/>
    </row>
    <row r="1037" spans="1:22" s="225" customFormat="1" ht="45">
      <c r="A1037" s="2">
        <v>1298</v>
      </c>
      <c r="B1037" s="308" t="s">
        <v>4916</v>
      </c>
      <c r="C1037" s="290" t="s">
        <v>2248</v>
      </c>
      <c r="D1037" s="632">
        <v>560</v>
      </c>
      <c r="E1037" s="304" t="s">
        <v>2239</v>
      </c>
      <c r="F1037" s="933">
        <v>199075.61</v>
      </c>
      <c r="G1037" s="528" t="s">
        <v>6283</v>
      </c>
      <c r="H1037" s="85" t="s">
        <v>4666</v>
      </c>
      <c r="I1037" s="316"/>
      <c r="J1037" s="473"/>
      <c r="K1037" s="473"/>
      <c r="L1037" s="473"/>
      <c r="M1037" s="315"/>
      <c r="N1037" s="726">
        <f t="shared" si="16"/>
        <v>1033</v>
      </c>
      <c r="O1037" s="129"/>
      <c r="P1037" s="129"/>
      <c r="Q1037" s="129"/>
      <c r="R1037" s="129"/>
      <c r="S1037" s="129"/>
      <c r="T1037" s="129"/>
      <c r="U1037" s="129"/>
      <c r="V1037" s="129"/>
    </row>
    <row r="1038" spans="1:22" s="225" customFormat="1" ht="45">
      <c r="A1038" s="2">
        <v>1299</v>
      </c>
      <c r="B1038" s="308" t="s">
        <v>4916</v>
      </c>
      <c r="C1038" s="290" t="s">
        <v>2249</v>
      </c>
      <c r="D1038" s="632">
        <v>460</v>
      </c>
      <c r="E1038" s="304" t="s">
        <v>2239</v>
      </c>
      <c r="F1038" s="933">
        <v>163526.39999999999</v>
      </c>
      <c r="G1038" s="528" t="s">
        <v>6283</v>
      </c>
      <c r="H1038" s="85" t="s">
        <v>4667</v>
      </c>
      <c r="I1038" s="316"/>
      <c r="J1038" s="473"/>
      <c r="K1038" s="473"/>
      <c r="L1038" s="473"/>
      <c r="M1038" s="315"/>
      <c r="N1038" s="726">
        <f t="shared" si="16"/>
        <v>1034</v>
      </c>
      <c r="O1038" s="129"/>
      <c r="P1038" s="129"/>
      <c r="Q1038" s="129"/>
      <c r="R1038" s="129"/>
      <c r="S1038" s="129"/>
      <c r="T1038" s="129"/>
      <c r="U1038" s="129"/>
      <c r="V1038" s="129"/>
    </row>
    <row r="1039" spans="1:22" s="225" customFormat="1" ht="45">
      <c r="A1039" s="2">
        <v>1300</v>
      </c>
      <c r="B1039" s="308" t="s">
        <v>4916</v>
      </c>
      <c r="C1039" s="290" t="s">
        <v>2250</v>
      </c>
      <c r="D1039" s="632">
        <v>5619</v>
      </c>
      <c r="E1039" s="304" t="s">
        <v>2239</v>
      </c>
      <c r="F1039" s="933">
        <v>1997510.43</v>
      </c>
      <c r="G1039" s="528" t="s">
        <v>6283</v>
      </c>
      <c r="H1039" s="85" t="s">
        <v>4668</v>
      </c>
      <c r="I1039" s="316"/>
      <c r="J1039" s="473"/>
      <c r="K1039" s="473"/>
      <c r="L1039" s="473"/>
      <c r="M1039" s="315"/>
      <c r="N1039" s="726">
        <f t="shared" si="16"/>
        <v>1035</v>
      </c>
      <c r="O1039" s="129"/>
      <c r="P1039" s="129"/>
      <c r="Q1039" s="129"/>
      <c r="R1039" s="129"/>
      <c r="S1039" s="129"/>
      <c r="T1039" s="129"/>
      <c r="U1039" s="129"/>
      <c r="V1039" s="129"/>
    </row>
    <row r="1040" spans="1:22" s="225" customFormat="1" ht="45">
      <c r="A1040" s="2">
        <v>1301</v>
      </c>
      <c r="B1040" s="308" t="s">
        <v>4916</v>
      </c>
      <c r="C1040" s="290" t="s">
        <v>2252</v>
      </c>
      <c r="D1040" s="632">
        <v>4723</v>
      </c>
      <c r="E1040" s="304" t="s">
        <v>2239</v>
      </c>
      <c r="F1040" s="933">
        <v>1678989.46</v>
      </c>
      <c r="G1040" s="528" t="s">
        <v>6283</v>
      </c>
      <c r="H1040" s="85" t="s">
        <v>4669</v>
      </c>
      <c r="I1040" s="316"/>
      <c r="J1040" s="473"/>
      <c r="K1040" s="473"/>
      <c r="L1040" s="473"/>
      <c r="M1040" s="315"/>
      <c r="N1040" s="726">
        <f t="shared" si="16"/>
        <v>1036</v>
      </c>
      <c r="O1040" s="129"/>
      <c r="P1040" s="129"/>
      <c r="Q1040" s="129"/>
      <c r="R1040" s="129"/>
      <c r="S1040" s="129"/>
      <c r="T1040" s="129"/>
      <c r="U1040" s="129"/>
      <c r="V1040" s="129"/>
    </row>
    <row r="1041" spans="1:22" s="225" customFormat="1" ht="45">
      <c r="A1041" s="2">
        <v>1302</v>
      </c>
      <c r="B1041" s="308" t="s">
        <v>4916</v>
      </c>
      <c r="C1041" s="290" t="s">
        <v>2253</v>
      </c>
      <c r="D1041" s="632">
        <v>5702</v>
      </c>
      <c r="E1041" s="304" t="s">
        <v>2239</v>
      </c>
      <c r="F1041" s="933">
        <v>2027016.28</v>
      </c>
      <c r="G1041" s="528" t="s">
        <v>6283</v>
      </c>
      <c r="H1041" s="85" t="s">
        <v>4670</v>
      </c>
      <c r="I1041" s="316"/>
      <c r="J1041" s="473"/>
      <c r="K1041" s="473"/>
      <c r="L1041" s="473"/>
      <c r="M1041" s="315"/>
      <c r="N1041" s="726">
        <f t="shared" si="16"/>
        <v>1037</v>
      </c>
      <c r="O1041" s="129"/>
      <c r="P1041" s="129"/>
      <c r="Q1041" s="129"/>
      <c r="R1041" s="129"/>
      <c r="S1041" s="129"/>
      <c r="T1041" s="129"/>
      <c r="U1041" s="129"/>
      <c r="V1041" s="129"/>
    </row>
    <row r="1042" spans="1:22" s="225" customFormat="1" ht="45">
      <c r="A1042" s="2">
        <v>1303</v>
      </c>
      <c r="B1042" s="308" t="s">
        <v>4916</v>
      </c>
      <c r="C1042" s="290" t="s">
        <v>2254</v>
      </c>
      <c r="D1042" s="632">
        <v>3893</v>
      </c>
      <c r="E1042" s="304" t="s">
        <v>2239</v>
      </c>
      <c r="F1042" s="933">
        <v>1383930.97</v>
      </c>
      <c r="G1042" s="528" t="s">
        <v>6283</v>
      </c>
      <c r="H1042" s="85" t="s">
        <v>4671</v>
      </c>
      <c r="I1042" s="316"/>
      <c r="J1042" s="473"/>
      <c r="K1042" s="473"/>
      <c r="L1042" s="473"/>
      <c r="M1042" s="315"/>
      <c r="N1042" s="726">
        <f t="shared" si="16"/>
        <v>1038</v>
      </c>
      <c r="O1042" s="129"/>
      <c r="P1042" s="129"/>
      <c r="Q1042" s="129"/>
      <c r="R1042" s="129"/>
      <c r="S1042" s="129"/>
      <c r="T1042" s="129"/>
      <c r="U1042" s="129"/>
      <c r="V1042" s="129"/>
    </row>
    <row r="1043" spans="1:22" s="225" customFormat="1" ht="45">
      <c r="A1043" s="2">
        <v>1304</v>
      </c>
      <c r="B1043" s="308" t="s">
        <v>4916</v>
      </c>
      <c r="C1043" s="290" t="s">
        <v>2255</v>
      </c>
      <c r="D1043" s="632">
        <v>2193</v>
      </c>
      <c r="E1043" s="304" t="s">
        <v>2239</v>
      </c>
      <c r="F1043" s="933">
        <v>779594.3</v>
      </c>
      <c r="G1043" s="528" t="s">
        <v>6283</v>
      </c>
      <c r="H1043" s="85" t="s">
        <v>4672</v>
      </c>
      <c r="I1043" s="316"/>
      <c r="J1043" s="473"/>
      <c r="K1043" s="473"/>
      <c r="L1043" s="473"/>
      <c r="M1043" s="315"/>
      <c r="N1043" s="726">
        <f t="shared" si="16"/>
        <v>1039</v>
      </c>
      <c r="O1043" s="129"/>
      <c r="P1043" s="129"/>
      <c r="Q1043" s="129"/>
      <c r="R1043" s="129"/>
      <c r="S1043" s="129"/>
      <c r="T1043" s="129"/>
      <c r="U1043" s="129"/>
      <c r="V1043" s="129"/>
    </row>
    <row r="1044" spans="1:22" s="225" customFormat="1" ht="45">
      <c r="A1044" s="2">
        <v>1305</v>
      </c>
      <c r="B1044" s="308" t="s">
        <v>4916</v>
      </c>
      <c r="C1044" s="290" t="s">
        <v>2256</v>
      </c>
      <c r="D1044" s="632">
        <v>1109</v>
      </c>
      <c r="E1044" s="304" t="s">
        <v>2239</v>
      </c>
      <c r="F1044" s="933">
        <v>394240.8</v>
      </c>
      <c r="G1044" s="528" t="s">
        <v>6283</v>
      </c>
      <c r="H1044" s="85" t="s">
        <v>4673</v>
      </c>
      <c r="I1044" s="316"/>
      <c r="J1044" s="473"/>
      <c r="K1044" s="473"/>
      <c r="L1044" s="473"/>
      <c r="M1044" s="315"/>
      <c r="N1044" s="726">
        <f t="shared" si="16"/>
        <v>1040</v>
      </c>
      <c r="O1044" s="129"/>
      <c r="P1044" s="129"/>
      <c r="Q1044" s="129"/>
      <c r="R1044" s="129"/>
      <c r="S1044" s="129"/>
      <c r="T1044" s="129"/>
      <c r="U1044" s="129"/>
      <c r="V1044" s="129"/>
    </row>
    <row r="1045" spans="1:22" s="225" customFormat="1" ht="45">
      <c r="A1045" s="2">
        <v>1306</v>
      </c>
      <c r="B1045" s="308" t="s">
        <v>4916</v>
      </c>
      <c r="C1045" s="290" t="s">
        <v>2257</v>
      </c>
      <c r="D1045" s="632">
        <v>1095</v>
      </c>
      <c r="E1045" s="9" t="s">
        <v>2239</v>
      </c>
      <c r="F1045" s="933">
        <v>389263.91</v>
      </c>
      <c r="G1045" s="528" t="s">
        <v>6283</v>
      </c>
      <c r="H1045" s="85" t="s">
        <v>4674</v>
      </c>
      <c r="I1045" s="316"/>
      <c r="J1045" s="473"/>
      <c r="K1045" s="473"/>
      <c r="L1045" s="473"/>
      <c r="M1045" s="315"/>
      <c r="N1045" s="726">
        <f t="shared" si="16"/>
        <v>1041</v>
      </c>
      <c r="O1045" s="129"/>
      <c r="P1045" s="129"/>
      <c r="Q1045" s="129"/>
      <c r="R1045" s="129"/>
      <c r="S1045" s="129"/>
      <c r="T1045" s="129"/>
      <c r="U1045" s="129"/>
      <c r="V1045" s="129"/>
    </row>
    <row r="1046" spans="1:22" s="225" customFormat="1" ht="45">
      <c r="A1046" s="2">
        <v>1307</v>
      </c>
      <c r="B1046" s="308" t="s">
        <v>4916</v>
      </c>
      <c r="C1046" s="290" t="s">
        <v>2258</v>
      </c>
      <c r="D1046" s="632">
        <v>1088</v>
      </c>
      <c r="E1046" s="9" t="s">
        <v>2239</v>
      </c>
      <c r="F1046" s="933">
        <v>386775.46</v>
      </c>
      <c r="G1046" s="528" t="s">
        <v>6283</v>
      </c>
      <c r="H1046" s="85" t="s">
        <v>4675</v>
      </c>
      <c r="I1046" s="316"/>
      <c r="J1046" s="473"/>
      <c r="K1046" s="473"/>
      <c r="L1046" s="473"/>
      <c r="M1046" s="315"/>
      <c r="N1046" s="726">
        <f t="shared" si="16"/>
        <v>1042</v>
      </c>
      <c r="O1046" s="129"/>
      <c r="P1046" s="129"/>
      <c r="Q1046" s="129"/>
      <c r="R1046" s="129"/>
      <c r="S1046" s="129"/>
      <c r="T1046" s="129"/>
      <c r="U1046" s="129"/>
      <c r="V1046" s="129"/>
    </row>
    <row r="1047" spans="1:22" s="225" customFormat="1" ht="45">
      <c r="A1047" s="2">
        <v>1308</v>
      </c>
      <c r="B1047" s="308" t="s">
        <v>4916</v>
      </c>
      <c r="C1047" s="290" t="s">
        <v>2259</v>
      </c>
      <c r="D1047" s="632">
        <v>1317</v>
      </c>
      <c r="E1047" s="9" t="s">
        <v>2239</v>
      </c>
      <c r="F1047" s="933">
        <v>468183.17</v>
      </c>
      <c r="G1047" s="528" t="s">
        <v>6283</v>
      </c>
      <c r="H1047" s="85" t="s">
        <v>4676</v>
      </c>
      <c r="I1047" s="316"/>
      <c r="J1047" s="473"/>
      <c r="K1047" s="473"/>
      <c r="L1047" s="473"/>
      <c r="M1047" s="315"/>
      <c r="N1047" s="726">
        <f t="shared" si="16"/>
        <v>1043</v>
      </c>
      <c r="O1047" s="129"/>
      <c r="P1047" s="129"/>
      <c r="Q1047" s="129"/>
      <c r="R1047" s="129"/>
      <c r="S1047" s="129"/>
      <c r="T1047" s="129"/>
      <c r="U1047" s="129"/>
      <c r="V1047" s="129"/>
    </row>
    <row r="1048" spans="1:22" s="225" customFormat="1" ht="45">
      <c r="A1048" s="2">
        <v>1309</v>
      </c>
      <c r="B1048" s="308" t="s">
        <v>4916</v>
      </c>
      <c r="C1048" s="290" t="s">
        <v>2261</v>
      </c>
      <c r="D1048" s="632">
        <v>2407</v>
      </c>
      <c r="E1048" s="9" t="s">
        <v>2239</v>
      </c>
      <c r="F1048" s="933">
        <v>855669.62</v>
      </c>
      <c r="G1048" s="528" t="s">
        <v>6283</v>
      </c>
      <c r="H1048" s="85" t="s">
        <v>4677</v>
      </c>
      <c r="I1048" s="316"/>
      <c r="J1048" s="473"/>
      <c r="K1048" s="473"/>
      <c r="L1048" s="473"/>
      <c r="M1048" s="315"/>
      <c r="N1048" s="726">
        <f t="shared" si="16"/>
        <v>1044</v>
      </c>
      <c r="O1048" s="129"/>
      <c r="P1048" s="129"/>
      <c r="Q1048" s="129"/>
      <c r="R1048" s="129"/>
      <c r="S1048" s="129"/>
      <c r="T1048" s="129"/>
      <c r="U1048" s="129"/>
      <c r="V1048" s="129"/>
    </row>
    <row r="1049" spans="1:22" s="225" customFormat="1" ht="45">
      <c r="A1049" s="2">
        <v>1310</v>
      </c>
      <c r="B1049" s="308" t="s">
        <v>4916</v>
      </c>
      <c r="C1049" s="290" t="s">
        <v>2260</v>
      </c>
      <c r="D1049" s="632">
        <v>2585</v>
      </c>
      <c r="E1049" s="9" t="s">
        <v>2239</v>
      </c>
      <c r="F1049" s="933">
        <v>918947.23</v>
      </c>
      <c r="G1049" s="528" t="s">
        <v>6283</v>
      </c>
      <c r="H1049" s="85" t="s">
        <v>4678</v>
      </c>
      <c r="I1049" s="316"/>
      <c r="J1049" s="473"/>
      <c r="K1049" s="473"/>
      <c r="L1049" s="473"/>
      <c r="M1049" s="315"/>
      <c r="N1049" s="726">
        <f t="shared" si="16"/>
        <v>1045</v>
      </c>
      <c r="O1049" s="129"/>
      <c r="P1049" s="129"/>
      <c r="Q1049" s="129"/>
      <c r="R1049" s="129"/>
      <c r="S1049" s="129"/>
      <c r="T1049" s="129"/>
      <c r="U1049" s="129"/>
      <c r="V1049" s="129"/>
    </row>
    <row r="1050" spans="1:22" s="225" customFormat="1" ht="45">
      <c r="A1050" s="2">
        <v>1311</v>
      </c>
      <c r="B1050" s="308" t="s">
        <v>4916</v>
      </c>
      <c r="C1050" s="290" t="s">
        <v>2262</v>
      </c>
      <c r="D1050" s="632">
        <v>2222</v>
      </c>
      <c r="E1050" s="9" t="s">
        <v>2239</v>
      </c>
      <c r="F1050" s="933">
        <v>789903.57</v>
      </c>
      <c r="G1050" s="528" t="s">
        <v>6283</v>
      </c>
      <c r="H1050" s="85" t="s">
        <v>4679</v>
      </c>
      <c r="I1050" s="316"/>
      <c r="J1050" s="473"/>
      <c r="K1050" s="473"/>
      <c r="L1050" s="473"/>
      <c r="M1050" s="315"/>
      <c r="N1050" s="726">
        <f t="shared" si="16"/>
        <v>1046</v>
      </c>
      <c r="O1050" s="129"/>
      <c r="P1050" s="129"/>
      <c r="Q1050" s="129"/>
      <c r="R1050" s="129"/>
      <c r="S1050" s="129"/>
      <c r="T1050" s="129"/>
      <c r="U1050" s="129"/>
      <c r="V1050" s="129"/>
    </row>
    <row r="1051" spans="1:22" s="225" customFormat="1" ht="45">
      <c r="A1051" s="2">
        <v>1312</v>
      </c>
      <c r="B1051" s="308" t="s">
        <v>4916</v>
      </c>
      <c r="C1051" s="290" t="s">
        <v>2263</v>
      </c>
      <c r="D1051" s="632">
        <v>3739</v>
      </c>
      <c r="E1051" s="9" t="s">
        <v>2239</v>
      </c>
      <c r="F1051" s="933">
        <v>1329185.17</v>
      </c>
      <c r="G1051" s="528" t="s">
        <v>6283</v>
      </c>
      <c r="H1051" s="85" t="s">
        <v>4680</v>
      </c>
      <c r="I1051" s="316"/>
      <c r="J1051" s="473"/>
      <c r="K1051" s="473"/>
      <c r="L1051" s="473"/>
      <c r="M1051" s="315"/>
      <c r="N1051" s="726">
        <f t="shared" si="16"/>
        <v>1047</v>
      </c>
      <c r="O1051" s="129"/>
      <c r="P1051" s="129"/>
      <c r="Q1051" s="129"/>
      <c r="R1051" s="129"/>
      <c r="S1051" s="129"/>
      <c r="T1051" s="129"/>
      <c r="U1051" s="129"/>
      <c r="V1051" s="129"/>
    </row>
    <row r="1052" spans="1:22" s="225" customFormat="1" ht="45">
      <c r="A1052" s="2">
        <v>1313</v>
      </c>
      <c r="B1052" s="308" t="s">
        <v>4916</v>
      </c>
      <c r="C1052" s="290" t="s">
        <v>2264</v>
      </c>
      <c r="D1052" s="632">
        <v>10113</v>
      </c>
      <c r="E1052" s="9" t="s">
        <v>2239</v>
      </c>
      <c r="F1052" s="933">
        <v>3595092.19</v>
      </c>
      <c r="G1052" s="528" t="s">
        <v>6283</v>
      </c>
      <c r="H1052" s="85" t="s">
        <v>4681</v>
      </c>
      <c r="I1052" s="316"/>
      <c r="J1052" s="473"/>
      <c r="K1052" s="473"/>
      <c r="L1052" s="473"/>
      <c r="M1052" s="315"/>
      <c r="N1052" s="726">
        <f t="shared" si="16"/>
        <v>1048</v>
      </c>
      <c r="O1052" s="129"/>
      <c r="P1052" s="129"/>
      <c r="Q1052" s="129"/>
      <c r="R1052" s="129"/>
      <c r="S1052" s="129"/>
      <c r="T1052" s="129"/>
      <c r="U1052" s="129"/>
      <c r="V1052" s="129"/>
    </row>
    <row r="1053" spans="1:22" s="225" customFormat="1" ht="45">
      <c r="A1053" s="2">
        <v>1314</v>
      </c>
      <c r="B1053" s="308" t="s">
        <v>4916</v>
      </c>
      <c r="C1053" s="290" t="s">
        <v>2265</v>
      </c>
      <c r="D1053" s="632">
        <v>1696</v>
      </c>
      <c r="E1053" s="9" t="s">
        <v>2239</v>
      </c>
      <c r="F1053" s="933">
        <v>602914.69999999995</v>
      </c>
      <c r="G1053" s="528" t="s">
        <v>6283</v>
      </c>
      <c r="H1053" s="85" t="s">
        <v>4682</v>
      </c>
      <c r="I1053" s="316"/>
      <c r="J1053" s="473"/>
      <c r="K1053" s="473"/>
      <c r="L1053" s="473"/>
      <c r="M1053" s="315"/>
      <c r="N1053" s="726">
        <f t="shared" si="16"/>
        <v>1049</v>
      </c>
      <c r="O1053" s="129"/>
      <c r="P1053" s="129"/>
      <c r="Q1053" s="129"/>
      <c r="R1053" s="129"/>
      <c r="S1053" s="129"/>
      <c r="T1053" s="129"/>
      <c r="U1053" s="129"/>
      <c r="V1053" s="129"/>
    </row>
    <row r="1054" spans="1:22" s="225" customFormat="1" ht="45">
      <c r="A1054" s="2">
        <v>1315</v>
      </c>
      <c r="B1054" s="308" t="s">
        <v>4916</v>
      </c>
      <c r="C1054" s="290" t="s">
        <v>2266</v>
      </c>
      <c r="D1054" s="632">
        <v>1297</v>
      </c>
      <c r="E1054" s="9" t="s">
        <v>2239</v>
      </c>
      <c r="F1054" s="933">
        <v>461073.32</v>
      </c>
      <c r="G1054" s="528" t="s">
        <v>6283</v>
      </c>
      <c r="H1054" s="85" t="s">
        <v>4683</v>
      </c>
      <c r="I1054" s="316"/>
      <c r="J1054" s="473"/>
      <c r="K1054" s="473"/>
      <c r="L1054" s="473"/>
      <c r="M1054" s="315"/>
      <c r="N1054" s="726">
        <f t="shared" si="16"/>
        <v>1050</v>
      </c>
      <c r="O1054" s="129"/>
      <c r="P1054" s="129"/>
      <c r="Q1054" s="129"/>
      <c r="R1054" s="129"/>
      <c r="S1054" s="129"/>
      <c r="T1054" s="129"/>
      <c r="U1054" s="129"/>
      <c r="V1054" s="129"/>
    </row>
    <row r="1055" spans="1:22" s="225" customFormat="1" ht="45">
      <c r="A1055" s="2">
        <v>1316</v>
      </c>
      <c r="B1055" s="308" t="s">
        <v>4916</v>
      </c>
      <c r="C1055" s="290" t="s">
        <v>2267</v>
      </c>
      <c r="D1055" s="632">
        <v>1295</v>
      </c>
      <c r="E1055" s="9" t="s">
        <v>2239</v>
      </c>
      <c r="F1055" s="933">
        <v>460362.34</v>
      </c>
      <c r="G1055" s="528" t="s">
        <v>6283</v>
      </c>
      <c r="H1055" s="85" t="s">
        <v>4684</v>
      </c>
      <c r="I1055" s="316"/>
      <c r="J1055" s="473"/>
      <c r="K1055" s="473"/>
      <c r="L1055" s="473"/>
      <c r="M1055" s="315"/>
      <c r="N1055" s="726">
        <f t="shared" si="16"/>
        <v>1051</v>
      </c>
      <c r="O1055" s="129"/>
      <c r="P1055" s="129"/>
      <c r="Q1055" s="129"/>
      <c r="R1055" s="129"/>
      <c r="S1055" s="129"/>
      <c r="T1055" s="129"/>
      <c r="U1055" s="129"/>
      <c r="V1055" s="129"/>
    </row>
    <row r="1056" spans="1:22" s="225" customFormat="1" ht="45">
      <c r="A1056" s="2">
        <v>1317</v>
      </c>
      <c r="B1056" s="308" t="s">
        <v>4916</v>
      </c>
      <c r="C1056" s="290" t="s">
        <v>2268</v>
      </c>
      <c r="D1056" s="632">
        <v>1370</v>
      </c>
      <c r="E1056" s="9" t="s">
        <v>2239</v>
      </c>
      <c r="F1056" s="933">
        <v>487024.25</v>
      </c>
      <c r="G1056" s="528" t="s">
        <v>6283</v>
      </c>
      <c r="H1056" s="85" t="s">
        <v>4685</v>
      </c>
      <c r="I1056" s="316"/>
      <c r="J1056" s="473"/>
      <c r="K1056" s="473"/>
      <c r="L1056" s="473"/>
      <c r="M1056" s="315"/>
      <c r="N1056" s="726">
        <f t="shared" si="16"/>
        <v>1052</v>
      </c>
      <c r="O1056" s="129"/>
      <c r="P1056" s="129"/>
      <c r="Q1056" s="129"/>
      <c r="R1056" s="129"/>
      <c r="S1056" s="129"/>
      <c r="T1056" s="129"/>
      <c r="U1056" s="129"/>
      <c r="V1056" s="129"/>
    </row>
    <row r="1057" spans="1:22" s="225" customFormat="1" ht="45">
      <c r="A1057" s="2">
        <v>1318</v>
      </c>
      <c r="B1057" s="308" t="s">
        <v>4916</v>
      </c>
      <c r="C1057" s="290" t="s">
        <v>2269</v>
      </c>
      <c r="D1057" s="632">
        <v>1209</v>
      </c>
      <c r="E1057" s="9" t="s">
        <v>2239</v>
      </c>
      <c r="F1057" s="933">
        <v>429790.02</v>
      </c>
      <c r="G1057" s="528" t="s">
        <v>6283</v>
      </c>
      <c r="H1057" s="85" t="s">
        <v>4686</v>
      </c>
      <c r="I1057" s="316"/>
      <c r="J1057" s="473"/>
      <c r="K1057" s="473"/>
      <c r="L1057" s="473"/>
      <c r="M1057" s="315"/>
      <c r="N1057" s="726">
        <f t="shared" si="16"/>
        <v>1053</v>
      </c>
      <c r="O1057" s="129"/>
      <c r="P1057" s="129"/>
      <c r="Q1057" s="129"/>
      <c r="R1057" s="129"/>
      <c r="S1057" s="129"/>
      <c r="T1057" s="129"/>
      <c r="U1057" s="129"/>
      <c r="V1057" s="129"/>
    </row>
    <row r="1058" spans="1:22" s="225" customFormat="1" ht="60">
      <c r="A1058" s="2">
        <v>1319</v>
      </c>
      <c r="B1058" s="308" t="s">
        <v>4917</v>
      </c>
      <c r="C1058" s="290" t="s">
        <v>2270</v>
      </c>
      <c r="D1058" s="632">
        <v>200</v>
      </c>
      <c r="E1058" s="9" t="s">
        <v>2271</v>
      </c>
      <c r="F1058" s="933">
        <v>48440</v>
      </c>
      <c r="G1058" s="528" t="s">
        <v>6283</v>
      </c>
      <c r="H1058" s="85" t="s">
        <v>4687</v>
      </c>
      <c r="I1058" s="316"/>
      <c r="J1058" s="448" t="s">
        <v>6047</v>
      </c>
      <c r="K1058" s="448" t="s">
        <v>5997</v>
      </c>
      <c r="L1058" s="89" t="s">
        <v>2308</v>
      </c>
      <c r="M1058" s="315"/>
      <c r="N1058" s="726">
        <f t="shared" si="16"/>
        <v>1054</v>
      </c>
      <c r="O1058" s="129"/>
      <c r="P1058" s="129"/>
      <c r="Q1058" s="129"/>
      <c r="R1058" s="129"/>
      <c r="S1058" s="129"/>
      <c r="T1058" s="129"/>
      <c r="U1058" s="129"/>
      <c r="V1058" s="129"/>
    </row>
    <row r="1059" spans="1:22" s="225" customFormat="1" ht="38.25">
      <c r="A1059" s="2">
        <v>1320</v>
      </c>
      <c r="B1059" s="308" t="s">
        <v>4916</v>
      </c>
      <c r="C1059" s="308" t="s">
        <v>2272</v>
      </c>
      <c r="D1059" s="632">
        <v>3426</v>
      </c>
      <c r="E1059" s="9" t="s">
        <v>2273</v>
      </c>
      <c r="F1059" s="933">
        <v>1217916.1299999999</v>
      </c>
      <c r="G1059" s="528" t="s">
        <v>6283</v>
      </c>
      <c r="H1059" s="85" t="s">
        <v>4688</v>
      </c>
      <c r="I1059" s="316"/>
      <c r="J1059" s="473"/>
      <c r="K1059" s="473"/>
      <c r="L1059" s="473"/>
      <c r="M1059" s="315"/>
      <c r="N1059" s="726">
        <f t="shared" si="16"/>
        <v>1055</v>
      </c>
      <c r="O1059" s="129"/>
      <c r="P1059" s="129"/>
      <c r="Q1059" s="129"/>
      <c r="R1059" s="129"/>
      <c r="S1059" s="129"/>
      <c r="T1059" s="129"/>
      <c r="U1059" s="129"/>
      <c r="V1059" s="129"/>
    </row>
    <row r="1060" spans="1:22" s="225" customFormat="1" ht="45">
      <c r="A1060" s="2">
        <v>1321</v>
      </c>
      <c r="B1060" s="308" t="s">
        <v>4916</v>
      </c>
      <c r="C1060" s="290" t="s">
        <v>2274</v>
      </c>
      <c r="D1060" s="632">
        <v>470</v>
      </c>
      <c r="E1060" s="9" t="s">
        <v>2239</v>
      </c>
      <c r="F1060" s="933">
        <v>167081.32</v>
      </c>
      <c r="G1060" s="528" t="s">
        <v>6283</v>
      </c>
      <c r="H1060" s="85" t="s">
        <v>4689</v>
      </c>
      <c r="I1060" s="316"/>
      <c r="J1060" s="473"/>
      <c r="K1060" s="473"/>
      <c r="L1060" s="473"/>
      <c r="M1060" s="315"/>
      <c r="N1060" s="726">
        <f t="shared" si="16"/>
        <v>1056</v>
      </c>
      <c r="O1060" s="129"/>
      <c r="P1060" s="129"/>
      <c r="Q1060" s="129"/>
      <c r="R1060" s="129"/>
      <c r="S1060" s="129"/>
      <c r="T1060" s="129"/>
      <c r="U1060" s="129"/>
      <c r="V1060" s="129"/>
    </row>
    <row r="1061" spans="1:22" s="225" customFormat="1" ht="45">
      <c r="A1061" s="2">
        <v>1322</v>
      </c>
      <c r="B1061" s="308" t="s">
        <v>4916</v>
      </c>
      <c r="C1061" s="248" t="s">
        <v>2275</v>
      </c>
      <c r="D1061" s="632">
        <v>60</v>
      </c>
      <c r="E1061" s="9" t="s">
        <v>2225</v>
      </c>
      <c r="F1061" s="912">
        <v>21329.53</v>
      </c>
      <c r="G1061" s="528" t="s">
        <v>6283</v>
      </c>
      <c r="H1061" s="514" t="s">
        <v>4690</v>
      </c>
      <c r="I1061" s="316"/>
      <c r="J1061" s="473"/>
      <c r="K1061" s="473"/>
      <c r="L1061" s="473"/>
      <c r="M1061" s="315"/>
      <c r="N1061" s="726">
        <f t="shared" si="16"/>
        <v>1057</v>
      </c>
      <c r="O1061" s="129"/>
      <c r="P1061" s="129"/>
      <c r="Q1061" s="129"/>
      <c r="R1061" s="129"/>
      <c r="S1061" s="129"/>
      <c r="T1061" s="129"/>
      <c r="U1061" s="129"/>
      <c r="V1061" s="129"/>
    </row>
    <row r="1062" spans="1:22" s="225" customFormat="1" ht="45">
      <c r="A1062" s="2">
        <v>1323</v>
      </c>
      <c r="B1062" s="308" t="s">
        <v>4916</v>
      </c>
      <c r="C1062" s="290" t="s">
        <v>2276</v>
      </c>
      <c r="D1062" s="632">
        <v>190</v>
      </c>
      <c r="E1062" s="9" t="s">
        <v>2225</v>
      </c>
      <c r="F1062" s="912">
        <v>44218.7</v>
      </c>
      <c r="G1062" s="528" t="s">
        <v>6283</v>
      </c>
      <c r="H1062" s="133" t="s">
        <v>4691</v>
      </c>
      <c r="I1062" s="316"/>
      <c r="J1062" s="473"/>
      <c r="K1062" s="473"/>
      <c r="L1062" s="473"/>
      <c r="M1062" s="315"/>
      <c r="N1062" s="726">
        <f t="shared" si="16"/>
        <v>1058</v>
      </c>
      <c r="O1062" s="129"/>
      <c r="P1062" s="129"/>
      <c r="Q1062" s="129"/>
      <c r="R1062" s="129"/>
      <c r="S1062" s="129"/>
      <c r="T1062" s="129"/>
      <c r="U1062" s="129"/>
      <c r="V1062" s="129"/>
    </row>
    <row r="1063" spans="1:22" s="225" customFormat="1" ht="45">
      <c r="A1063" s="2">
        <v>1324</v>
      </c>
      <c r="B1063" s="308" t="s">
        <v>4916</v>
      </c>
      <c r="C1063" s="290" t="s">
        <v>2277</v>
      </c>
      <c r="D1063" s="632">
        <v>3450</v>
      </c>
      <c r="E1063" s="9" t="s">
        <v>2239</v>
      </c>
      <c r="F1063" s="933">
        <v>1226447.94</v>
      </c>
      <c r="G1063" s="528" t="s">
        <v>6283</v>
      </c>
      <c r="H1063" s="85" t="s">
        <v>4692</v>
      </c>
      <c r="I1063" s="316"/>
      <c r="J1063" s="473"/>
      <c r="K1063" s="473"/>
      <c r="L1063" s="473"/>
      <c r="M1063" s="315"/>
      <c r="N1063" s="726">
        <f t="shared" si="16"/>
        <v>1059</v>
      </c>
      <c r="O1063" s="129"/>
      <c r="P1063" s="129"/>
      <c r="Q1063" s="129"/>
      <c r="R1063" s="129"/>
      <c r="S1063" s="129"/>
      <c r="T1063" s="129"/>
      <c r="U1063" s="129"/>
      <c r="V1063" s="129"/>
    </row>
    <row r="1064" spans="1:22" s="225" customFormat="1" ht="45">
      <c r="A1064" s="2">
        <v>1325</v>
      </c>
      <c r="B1064" s="308" t="s">
        <v>4916</v>
      </c>
      <c r="C1064" s="290" t="s">
        <v>2278</v>
      </c>
      <c r="D1064" s="632">
        <v>180</v>
      </c>
      <c r="E1064" s="9" t="s">
        <v>2225</v>
      </c>
      <c r="F1064" s="933">
        <v>40833</v>
      </c>
      <c r="G1064" s="528" t="s">
        <v>6283</v>
      </c>
      <c r="H1064" s="85" t="s">
        <v>4693</v>
      </c>
      <c r="I1064" s="316"/>
      <c r="J1064" s="473"/>
      <c r="K1064" s="473"/>
      <c r="L1064" s="473"/>
      <c r="M1064" s="315"/>
      <c r="N1064" s="726">
        <f t="shared" si="16"/>
        <v>1060</v>
      </c>
      <c r="O1064" s="129"/>
      <c r="P1064" s="129"/>
      <c r="Q1064" s="129"/>
      <c r="R1064" s="129"/>
      <c r="S1064" s="129"/>
      <c r="T1064" s="129"/>
      <c r="U1064" s="129"/>
      <c r="V1064" s="129"/>
    </row>
    <row r="1065" spans="1:22" s="225" customFormat="1" ht="45">
      <c r="A1065" s="303">
        <v>1326</v>
      </c>
      <c r="B1065" s="308" t="s">
        <v>4916</v>
      </c>
      <c r="C1065" s="290" t="s">
        <v>2279</v>
      </c>
      <c r="D1065" s="632">
        <v>2620</v>
      </c>
      <c r="E1065" s="9" t="s">
        <v>2225</v>
      </c>
      <c r="F1065" s="933">
        <v>1400887.8</v>
      </c>
      <c r="G1065" s="528" t="s">
        <v>6283</v>
      </c>
      <c r="H1065" s="85" t="s">
        <v>4694</v>
      </c>
      <c r="I1065" s="316"/>
      <c r="J1065" s="473"/>
      <c r="K1065" s="473"/>
      <c r="L1065" s="473"/>
      <c r="M1065" s="315"/>
      <c r="N1065" s="726">
        <f t="shared" si="16"/>
        <v>1061</v>
      </c>
      <c r="O1065" s="129"/>
      <c r="P1065" s="129"/>
      <c r="Q1065" s="129"/>
      <c r="R1065" s="129"/>
      <c r="S1065" s="129"/>
      <c r="T1065" s="129"/>
      <c r="U1065" s="129"/>
      <c r="V1065" s="129"/>
    </row>
    <row r="1066" spans="1:22" s="225" customFormat="1" ht="45">
      <c r="A1066" s="303">
        <v>1327</v>
      </c>
      <c r="B1066" s="308" t="s">
        <v>4916</v>
      </c>
      <c r="C1066" s="290" t="s">
        <v>2280</v>
      </c>
      <c r="D1066" s="632">
        <v>44609</v>
      </c>
      <c r="E1066" s="9" t="s">
        <v>2251</v>
      </c>
      <c r="F1066" s="933">
        <v>15858149.65</v>
      </c>
      <c r="G1066" s="528" t="s">
        <v>6283</v>
      </c>
      <c r="H1066" s="85" t="s">
        <v>4695</v>
      </c>
      <c r="I1066" s="316"/>
      <c r="J1066" s="473"/>
      <c r="K1066" s="473"/>
      <c r="L1066" s="473"/>
      <c r="M1066" s="315"/>
      <c r="N1066" s="726">
        <f t="shared" si="16"/>
        <v>1062</v>
      </c>
      <c r="O1066" s="129"/>
      <c r="P1066" s="129"/>
      <c r="Q1066" s="129"/>
      <c r="R1066" s="129"/>
      <c r="S1066" s="129"/>
      <c r="T1066" s="129"/>
      <c r="U1066" s="129"/>
      <c r="V1066" s="129"/>
    </row>
    <row r="1067" spans="1:22" s="225" customFormat="1" ht="45">
      <c r="A1067" s="303">
        <v>1328</v>
      </c>
      <c r="B1067" s="308" t="s">
        <v>4916</v>
      </c>
      <c r="C1067" s="290" t="s">
        <v>2281</v>
      </c>
      <c r="D1067" s="632">
        <v>23670</v>
      </c>
      <c r="E1067" s="9" t="s">
        <v>2251</v>
      </c>
      <c r="F1067" s="933">
        <v>8414499.3699999992</v>
      </c>
      <c r="G1067" s="528" t="s">
        <v>6283</v>
      </c>
      <c r="H1067" s="85" t="s">
        <v>4696</v>
      </c>
      <c r="I1067" s="316"/>
      <c r="J1067" s="473"/>
      <c r="K1067" s="473"/>
      <c r="L1067" s="473"/>
      <c r="M1067" s="315"/>
      <c r="N1067" s="726">
        <f t="shared" si="16"/>
        <v>1063</v>
      </c>
      <c r="O1067" s="129"/>
      <c r="P1067" s="129"/>
      <c r="Q1067" s="129"/>
      <c r="R1067" s="129"/>
      <c r="S1067" s="129"/>
      <c r="T1067" s="129"/>
      <c r="U1067" s="129"/>
      <c r="V1067" s="129"/>
    </row>
    <row r="1068" spans="1:22" s="225" customFormat="1" ht="45">
      <c r="A1068" s="303">
        <v>1329</v>
      </c>
      <c r="B1068" s="308" t="s">
        <v>4916</v>
      </c>
      <c r="C1068" s="290" t="s">
        <v>2282</v>
      </c>
      <c r="D1068" s="632">
        <v>39045</v>
      </c>
      <c r="E1068" s="9" t="s">
        <v>2251</v>
      </c>
      <c r="F1068" s="933">
        <v>13880191.289999999</v>
      </c>
      <c r="G1068" s="528" t="s">
        <v>6283</v>
      </c>
      <c r="H1068" s="85" t="s">
        <v>4697</v>
      </c>
      <c r="I1068" s="316"/>
      <c r="J1068" s="473"/>
      <c r="K1068" s="473"/>
      <c r="L1068" s="473"/>
      <c r="M1068" s="315"/>
      <c r="N1068" s="726">
        <f t="shared" si="16"/>
        <v>1064</v>
      </c>
      <c r="O1068" s="129"/>
      <c r="P1068" s="129"/>
      <c r="Q1068" s="129"/>
      <c r="R1068" s="129"/>
      <c r="S1068" s="129"/>
      <c r="T1068" s="129"/>
      <c r="U1068" s="129"/>
      <c r="V1068" s="129"/>
    </row>
    <row r="1069" spans="1:22" s="225" customFormat="1" ht="45">
      <c r="A1069" s="303">
        <v>1330</v>
      </c>
      <c r="B1069" s="308" t="s">
        <v>4916</v>
      </c>
      <c r="C1069" s="290" t="s">
        <v>2283</v>
      </c>
      <c r="D1069" s="632">
        <v>19298</v>
      </c>
      <c r="E1069" s="9" t="s">
        <v>2251</v>
      </c>
      <c r="F1069" s="972">
        <v>6860287.6600000001</v>
      </c>
      <c r="G1069" s="528" t="s">
        <v>6283</v>
      </c>
      <c r="H1069" s="85" t="s">
        <v>4698</v>
      </c>
      <c r="I1069" s="316"/>
      <c r="J1069" s="473"/>
      <c r="K1069" s="473"/>
      <c r="L1069" s="473"/>
      <c r="M1069" s="315"/>
      <c r="N1069" s="726">
        <f t="shared" si="16"/>
        <v>1065</v>
      </c>
      <c r="O1069" s="129"/>
      <c r="P1069" s="129"/>
      <c r="Q1069" s="129"/>
      <c r="R1069" s="129"/>
      <c r="S1069" s="129"/>
      <c r="T1069" s="129"/>
      <c r="U1069" s="129"/>
      <c r="V1069" s="129"/>
    </row>
    <row r="1070" spans="1:22" s="225" customFormat="1" ht="45">
      <c r="A1070" s="198">
        <v>1331</v>
      </c>
      <c r="B1070" s="308" t="s">
        <v>4916</v>
      </c>
      <c r="C1070" s="290" t="s">
        <v>2284</v>
      </c>
      <c r="D1070" s="632">
        <v>1504</v>
      </c>
      <c r="E1070" s="9" t="s">
        <v>2239</v>
      </c>
      <c r="F1070" s="933">
        <v>534660.19999999995</v>
      </c>
      <c r="G1070" s="528" t="s">
        <v>6283</v>
      </c>
      <c r="H1070" s="85" t="s">
        <v>4699</v>
      </c>
      <c r="I1070" s="316"/>
      <c r="J1070" s="473"/>
      <c r="K1070" s="473"/>
      <c r="L1070" s="473"/>
      <c r="M1070" s="315"/>
      <c r="N1070" s="726">
        <f t="shared" si="16"/>
        <v>1066</v>
      </c>
      <c r="O1070" s="129"/>
      <c r="P1070" s="129"/>
      <c r="Q1070" s="129"/>
      <c r="R1070" s="129"/>
      <c r="S1070" s="129"/>
      <c r="T1070" s="129"/>
      <c r="U1070" s="129"/>
      <c r="V1070" s="129"/>
    </row>
    <row r="1071" spans="1:22" s="225" customFormat="1" ht="45">
      <c r="A1071" s="198">
        <v>1332</v>
      </c>
      <c r="B1071" s="308" t="s">
        <v>4916</v>
      </c>
      <c r="C1071" s="290" t="s">
        <v>2285</v>
      </c>
      <c r="D1071" s="632">
        <v>1050</v>
      </c>
      <c r="E1071" s="9" t="s">
        <v>2239</v>
      </c>
      <c r="F1071" s="933">
        <v>373266.76</v>
      </c>
      <c r="G1071" s="528" t="s">
        <v>6283</v>
      </c>
      <c r="H1071" s="85" t="s">
        <v>4700</v>
      </c>
      <c r="I1071" s="316"/>
      <c r="J1071" s="473"/>
      <c r="K1071" s="473"/>
      <c r="L1071" s="473"/>
      <c r="M1071" s="315"/>
      <c r="N1071" s="726">
        <f t="shared" si="16"/>
        <v>1067</v>
      </c>
      <c r="O1071" s="129"/>
      <c r="P1071" s="129"/>
      <c r="Q1071" s="129"/>
      <c r="R1071" s="129"/>
      <c r="S1071" s="129"/>
      <c r="T1071" s="129"/>
      <c r="U1071" s="129"/>
      <c r="V1071" s="129"/>
    </row>
    <row r="1072" spans="1:22" s="225" customFormat="1" ht="45">
      <c r="A1072" s="198">
        <v>1333</v>
      </c>
      <c r="B1072" s="308" t="s">
        <v>4916</v>
      </c>
      <c r="C1072" s="290" t="s">
        <v>2286</v>
      </c>
      <c r="D1072" s="632">
        <v>1203</v>
      </c>
      <c r="E1072" s="9" t="s">
        <v>2239</v>
      </c>
      <c r="F1072" s="933">
        <v>427657.06</v>
      </c>
      <c r="G1072" s="528" t="s">
        <v>6283</v>
      </c>
      <c r="H1072" s="85" t="s">
        <v>4701</v>
      </c>
      <c r="I1072" s="316"/>
      <c r="J1072" s="473"/>
      <c r="K1072" s="473"/>
      <c r="L1072" s="473"/>
      <c r="M1072" s="315"/>
      <c r="N1072" s="726">
        <f t="shared" si="16"/>
        <v>1068</v>
      </c>
      <c r="O1072" s="129"/>
      <c r="P1072" s="129"/>
      <c r="Q1072" s="129"/>
      <c r="R1072" s="129"/>
      <c r="S1072" s="129"/>
      <c r="T1072" s="129"/>
      <c r="U1072" s="129"/>
      <c r="V1072" s="129"/>
    </row>
    <row r="1073" spans="1:22" s="225" customFormat="1" ht="45">
      <c r="A1073" s="198">
        <v>1334</v>
      </c>
      <c r="B1073" s="308" t="s">
        <v>4916</v>
      </c>
      <c r="C1073" s="290" t="s">
        <v>2287</v>
      </c>
      <c r="D1073" s="632">
        <v>3644</v>
      </c>
      <c r="E1073" s="350" t="s">
        <v>2239</v>
      </c>
      <c r="F1073" s="933">
        <v>1295413.42</v>
      </c>
      <c r="G1073" s="528" t="s">
        <v>6283</v>
      </c>
      <c r="H1073" s="85" t="s">
        <v>4702</v>
      </c>
      <c r="I1073" s="316"/>
      <c r="J1073" s="473"/>
      <c r="K1073" s="473"/>
      <c r="L1073" s="473"/>
      <c r="M1073" s="315"/>
      <c r="N1073" s="726">
        <f t="shared" si="16"/>
        <v>1069</v>
      </c>
      <c r="O1073" s="129"/>
      <c r="P1073" s="129"/>
      <c r="Q1073" s="129"/>
      <c r="R1073" s="129"/>
      <c r="S1073" s="129"/>
      <c r="T1073" s="129"/>
      <c r="U1073" s="129"/>
      <c r="V1073" s="129"/>
    </row>
    <row r="1074" spans="1:22" s="225" customFormat="1" ht="38.25">
      <c r="A1074" s="301">
        <v>1335</v>
      </c>
      <c r="B1074" s="307" t="s">
        <v>4918</v>
      </c>
      <c r="C1074" s="300" t="s">
        <v>2288</v>
      </c>
      <c r="D1074" s="634">
        <v>1457</v>
      </c>
      <c r="E1074" s="616" t="s">
        <v>2289</v>
      </c>
      <c r="F1074" s="933">
        <v>11453812.109999999</v>
      </c>
      <c r="G1074" s="528" t="s">
        <v>6283</v>
      </c>
      <c r="H1074" s="317" t="s">
        <v>4703</v>
      </c>
      <c r="I1074" s="241"/>
      <c r="J1074" s="428"/>
      <c r="K1074" s="428"/>
      <c r="L1074" s="428"/>
      <c r="M1074" s="318"/>
      <c r="N1074" s="726">
        <f t="shared" si="16"/>
        <v>1070</v>
      </c>
      <c r="O1074" s="129"/>
      <c r="P1074" s="129"/>
      <c r="Q1074" s="129"/>
      <c r="R1074" s="129"/>
      <c r="S1074" s="129"/>
      <c r="T1074" s="129"/>
      <c r="U1074" s="129"/>
      <c r="V1074" s="129"/>
    </row>
    <row r="1075" spans="1:22" s="225" customFormat="1" ht="45">
      <c r="A1075" s="198">
        <v>1336</v>
      </c>
      <c r="B1075" s="308" t="s">
        <v>4919</v>
      </c>
      <c r="C1075" s="290" t="s">
        <v>2290</v>
      </c>
      <c r="D1075" s="624">
        <v>800</v>
      </c>
      <c r="E1075" s="9" t="s">
        <v>2289</v>
      </c>
      <c r="F1075" s="933">
        <v>1653424</v>
      </c>
      <c r="G1075" s="528" t="s">
        <v>6283</v>
      </c>
      <c r="H1075" s="85" t="s">
        <v>4704</v>
      </c>
      <c r="I1075" s="167"/>
      <c r="J1075" s="469"/>
      <c r="K1075" s="469"/>
      <c r="L1075" s="469"/>
      <c r="M1075" s="130"/>
      <c r="N1075" s="726">
        <f t="shared" si="16"/>
        <v>1071</v>
      </c>
      <c r="O1075" s="129"/>
      <c r="P1075" s="129"/>
      <c r="Q1075" s="129"/>
      <c r="R1075" s="129"/>
      <c r="S1075" s="129"/>
      <c r="T1075" s="129"/>
      <c r="U1075" s="129"/>
      <c r="V1075" s="129"/>
    </row>
    <row r="1076" spans="1:22" s="225" customFormat="1" ht="38.25">
      <c r="A1076" s="198">
        <v>1337</v>
      </c>
      <c r="B1076" s="308" t="s">
        <v>4920</v>
      </c>
      <c r="C1076" s="290" t="s">
        <v>2291</v>
      </c>
      <c r="D1076" s="632">
        <v>157</v>
      </c>
      <c r="E1076" s="9" t="s">
        <v>2292</v>
      </c>
      <c r="F1076" s="933">
        <v>376327.43</v>
      </c>
      <c r="G1076" s="528" t="s">
        <v>6283</v>
      </c>
      <c r="H1076" s="85" t="s">
        <v>4705</v>
      </c>
      <c r="I1076" s="167"/>
      <c r="J1076" s="469"/>
      <c r="K1076" s="469"/>
      <c r="L1076" s="469"/>
      <c r="M1076" s="130"/>
      <c r="N1076" s="726">
        <f t="shared" si="16"/>
        <v>1072</v>
      </c>
      <c r="O1076" s="129"/>
      <c r="P1076" s="129"/>
      <c r="Q1076" s="129"/>
      <c r="R1076" s="129"/>
      <c r="S1076" s="129"/>
      <c r="T1076" s="129"/>
      <c r="U1076" s="129"/>
      <c r="V1076" s="129"/>
    </row>
    <row r="1077" spans="1:22" s="225" customFormat="1" ht="90">
      <c r="A1077" s="198">
        <v>1338</v>
      </c>
      <c r="B1077" s="308" t="s">
        <v>4921</v>
      </c>
      <c r="C1077" s="290" t="s">
        <v>2293</v>
      </c>
      <c r="D1077" s="632">
        <v>2552</v>
      </c>
      <c r="E1077" s="9" t="s">
        <v>2294</v>
      </c>
      <c r="F1077" s="933">
        <v>5424735.3600000003</v>
      </c>
      <c r="G1077" s="528" t="s">
        <v>6283</v>
      </c>
      <c r="H1077" s="85" t="s">
        <v>4706</v>
      </c>
      <c r="I1077" s="167"/>
      <c r="J1077" s="89" t="s">
        <v>2526</v>
      </c>
      <c r="K1077" s="902" t="s">
        <v>10331</v>
      </c>
      <c r="L1077" s="89" t="s">
        <v>2525</v>
      </c>
      <c r="M1077" s="130"/>
      <c r="N1077" s="726">
        <f t="shared" si="16"/>
        <v>1073</v>
      </c>
      <c r="O1077" s="129"/>
      <c r="P1077" s="129"/>
      <c r="Q1077" s="129"/>
      <c r="R1077" s="129"/>
      <c r="S1077" s="129"/>
      <c r="T1077" s="129"/>
      <c r="U1077" s="129"/>
      <c r="V1077" s="129"/>
    </row>
    <row r="1078" spans="1:22" s="225" customFormat="1" ht="38.25">
      <c r="A1078" s="567">
        <v>1339</v>
      </c>
      <c r="B1078" s="37" t="s">
        <v>4922</v>
      </c>
      <c r="C1078" s="5" t="s">
        <v>2296</v>
      </c>
      <c r="D1078" s="618">
        <v>888</v>
      </c>
      <c r="E1078" s="37" t="s">
        <v>2295</v>
      </c>
      <c r="F1078" s="933">
        <v>1960988.16</v>
      </c>
      <c r="G1078" s="528" t="s">
        <v>6283</v>
      </c>
      <c r="H1078" s="85" t="s">
        <v>4707</v>
      </c>
      <c r="I1078" s="167"/>
      <c r="J1078" s="251"/>
      <c r="K1078" s="429"/>
      <c r="L1078" s="466"/>
      <c r="M1078" s="130"/>
      <c r="N1078" s="726">
        <f t="shared" si="16"/>
        <v>1074</v>
      </c>
      <c r="O1078" s="129"/>
      <c r="P1078" s="129"/>
      <c r="Q1078" s="129"/>
      <c r="R1078" s="129"/>
      <c r="S1078" s="129"/>
      <c r="T1078" s="129"/>
      <c r="U1078" s="129"/>
      <c r="V1078" s="129"/>
    </row>
    <row r="1079" spans="1:22" s="225" customFormat="1" ht="45">
      <c r="A1079" s="198">
        <v>1340</v>
      </c>
      <c r="B1079" s="308" t="s">
        <v>4923</v>
      </c>
      <c r="C1079" s="290" t="s">
        <v>2297</v>
      </c>
      <c r="D1079" s="632">
        <v>3708</v>
      </c>
      <c r="E1079" s="9" t="s">
        <v>2298</v>
      </c>
      <c r="F1079" s="933">
        <v>13327627.32</v>
      </c>
      <c r="G1079" s="528" t="s">
        <v>6283</v>
      </c>
      <c r="H1079" s="85" t="s">
        <v>4708</v>
      </c>
      <c r="I1079" s="167"/>
      <c r="J1079" s="469"/>
      <c r="K1079" s="469"/>
      <c r="L1079" s="469"/>
      <c r="M1079" s="130"/>
      <c r="N1079" s="726">
        <f t="shared" si="16"/>
        <v>1075</v>
      </c>
      <c r="O1079" s="129"/>
      <c r="P1079" s="129"/>
      <c r="Q1079" s="129"/>
      <c r="R1079" s="129"/>
      <c r="S1079" s="129"/>
      <c r="T1079" s="129"/>
      <c r="U1079" s="129"/>
      <c r="V1079" s="129"/>
    </row>
    <row r="1080" spans="1:22" s="225" customFormat="1" ht="45">
      <c r="A1080" s="303">
        <v>1341</v>
      </c>
      <c r="B1080" s="308" t="s">
        <v>4924</v>
      </c>
      <c r="C1080" s="290" t="s">
        <v>2299</v>
      </c>
      <c r="D1080" s="632">
        <v>8318</v>
      </c>
      <c r="E1080" s="213" t="s">
        <v>2300</v>
      </c>
      <c r="F1080" s="933">
        <v>4574.8999999999996</v>
      </c>
      <c r="G1080" s="528" t="s">
        <v>6283</v>
      </c>
      <c r="H1080" s="85" t="s">
        <v>4709</v>
      </c>
      <c r="I1080" s="316"/>
      <c r="J1080" s="469"/>
      <c r="K1080" s="469"/>
      <c r="L1080" s="441"/>
      <c r="M1080" s="315"/>
      <c r="N1080" s="726">
        <f t="shared" ref="N1080:N1134" si="17">N1079+1</f>
        <v>1076</v>
      </c>
      <c r="O1080" s="129"/>
      <c r="P1080" s="129"/>
      <c r="Q1080" s="129"/>
      <c r="R1080" s="129"/>
      <c r="S1080" s="129"/>
      <c r="T1080" s="129"/>
      <c r="U1080" s="129"/>
      <c r="V1080" s="129"/>
    </row>
    <row r="1081" spans="1:22" s="225" customFormat="1" ht="38.25">
      <c r="A1081" s="303">
        <v>1342</v>
      </c>
      <c r="B1081" s="308" t="s">
        <v>4925</v>
      </c>
      <c r="C1081" s="290" t="s">
        <v>2301</v>
      </c>
      <c r="D1081" s="618">
        <v>772</v>
      </c>
      <c r="E1081" s="9" t="s">
        <v>2302</v>
      </c>
      <c r="F1081" s="933">
        <v>2290717</v>
      </c>
      <c r="G1081" s="528" t="s">
        <v>6283</v>
      </c>
      <c r="H1081" s="85" t="s">
        <v>4710</v>
      </c>
      <c r="I1081" s="316"/>
      <c r="J1081" s="469"/>
      <c r="K1081" s="469"/>
      <c r="L1081" s="469"/>
      <c r="M1081" s="315"/>
      <c r="N1081" s="726">
        <f t="shared" si="17"/>
        <v>1077</v>
      </c>
      <c r="O1081" s="129"/>
      <c r="P1081" s="129"/>
      <c r="Q1081" s="129"/>
      <c r="R1081" s="129"/>
      <c r="S1081" s="129"/>
      <c r="T1081" s="129"/>
      <c r="U1081" s="129"/>
      <c r="V1081" s="129"/>
    </row>
    <row r="1082" spans="1:22" s="225" customFormat="1" ht="45">
      <c r="A1082" s="303">
        <v>1344</v>
      </c>
      <c r="B1082" s="308" t="s">
        <v>4926</v>
      </c>
      <c r="C1082" s="290" t="s">
        <v>2303</v>
      </c>
      <c r="D1082" s="635">
        <v>1248</v>
      </c>
      <c r="E1082" s="557" t="s">
        <v>5267</v>
      </c>
      <c r="F1082" s="933">
        <v>1137763.29</v>
      </c>
      <c r="G1082" s="531" t="s">
        <v>6290</v>
      </c>
      <c r="H1082" s="85" t="s">
        <v>4711</v>
      </c>
      <c r="I1082" s="316"/>
      <c r="J1082" s="98" t="s">
        <v>2396</v>
      </c>
      <c r="K1082" s="98" t="s">
        <v>2397</v>
      </c>
      <c r="L1082" s="98" t="s">
        <v>2398</v>
      </c>
      <c r="M1082" s="315"/>
      <c r="N1082" s="726">
        <f t="shared" si="17"/>
        <v>1078</v>
      </c>
      <c r="O1082" s="129"/>
      <c r="P1082" s="129"/>
      <c r="Q1082" s="129"/>
      <c r="R1082" s="129"/>
      <c r="S1082" s="129"/>
      <c r="T1082" s="129"/>
      <c r="U1082" s="129"/>
      <c r="V1082" s="129"/>
    </row>
    <row r="1083" spans="1:22" s="225" customFormat="1" ht="45">
      <c r="A1083" s="2">
        <v>1346</v>
      </c>
      <c r="B1083" s="308" t="s">
        <v>4927</v>
      </c>
      <c r="C1083" s="290" t="s">
        <v>2305</v>
      </c>
      <c r="D1083" s="632">
        <v>722</v>
      </c>
      <c r="E1083" s="694" t="s">
        <v>6937</v>
      </c>
      <c r="F1083" s="933">
        <v>2105597.48</v>
      </c>
      <c r="G1083" s="528" t="s">
        <v>6283</v>
      </c>
      <c r="H1083" s="85" t="s">
        <v>4712</v>
      </c>
      <c r="I1083" s="316"/>
      <c r="J1083" s="90" t="s">
        <v>6522</v>
      </c>
      <c r="K1083" s="90" t="s">
        <v>8842</v>
      </c>
      <c r="L1083" s="90" t="s">
        <v>8843</v>
      </c>
      <c r="M1083" s="315" t="s">
        <v>8844</v>
      </c>
      <c r="N1083" s="726">
        <f t="shared" si="17"/>
        <v>1079</v>
      </c>
      <c r="O1083" s="129"/>
      <c r="P1083" s="129"/>
      <c r="Q1083" s="129"/>
      <c r="R1083" s="129"/>
      <c r="S1083" s="129"/>
      <c r="T1083" s="129"/>
      <c r="U1083" s="129"/>
      <c r="V1083" s="129"/>
    </row>
    <row r="1084" spans="1:22" s="225" customFormat="1" ht="50.25" customHeight="1">
      <c r="A1084" s="2">
        <v>1347</v>
      </c>
      <c r="B1084" s="308" t="s">
        <v>4928</v>
      </c>
      <c r="C1084" s="308" t="s">
        <v>2306</v>
      </c>
      <c r="D1084" s="635">
        <v>11018</v>
      </c>
      <c r="E1084" s="557" t="s">
        <v>2307</v>
      </c>
      <c r="F1084" s="933">
        <v>13157805.779999999</v>
      </c>
      <c r="G1084" s="528" t="s">
        <v>6283</v>
      </c>
      <c r="H1084" s="85" t="s">
        <v>4713</v>
      </c>
      <c r="I1084" s="316"/>
      <c r="J1084" s="89" t="s">
        <v>2374</v>
      </c>
      <c r="K1084" s="89" t="s">
        <v>2372</v>
      </c>
      <c r="L1084" s="89" t="s">
        <v>2373</v>
      </c>
      <c r="M1084" s="315"/>
      <c r="N1084" s="726">
        <f t="shared" si="17"/>
        <v>1080</v>
      </c>
      <c r="O1084" s="129"/>
      <c r="P1084" s="129"/>
      <c r="Q1084" s="129"/>
      <c r="R1084" s="129"/>
      <c r="S1084" s="129"/>
      <c r="T1084" s="129"/>
      <c r="U1084" s="129"/>
      <c r="V1084" s="129"/>
    </row>
    <row r="1085" spans="1:22" s="225" customFormat="1" ht="105">
      <c r="A1085" s="2">
        <v>1349</v>
      </c>
      <c r="B1085" s="308" t="s">
        <v>4929</v>
      </c>
      <c r="C1085" s="290" t="s">
        <v>2311</v>
      </c>
      <c r="D1085" s="635">
        <f>28100*615/28100</f>
        <v>615</v>
      </c>
      <c r="E1085" s="557" t="s">
        <v>6175</v>
      </c>
      <c r="F1085" s="933">
        <f>59274710.88*615/28100</f>
        <v>1297293.4943487546</v>
      </c>
      <c r="G1085" s="533" t="s">
        <v>6286</v>
      </c>
      <c r="H1085" s="85" t="s">
        <v>4714</v>
      </c>
      <c r="I1085" s="316"/>
      <c r="J1085" s="450" t="s">
        <v>6176</v>
      </c>
      <c r="K1085" s="450" t="s">
        <v>6174</v>
      </c>
      <c r="L1085" s="450" t="s">
        <v>6199</v>
      </c>
      <c r="M1085" s="315"/>
      <c r="N1085" s="726">
        <f t="shared" si="17"/>
        <v>1081</v>
      </c>
      <c r="O1085" s="129"/>
      <c r="P1085" s="129"/>
      <c r="Q1085" s="129"/>
      <c r="R1085" s="129"/>
      <c r="S1085" s="129"/>
      <c r="T1085" s="129"/>
      <c r="U1085" s="129"/>
      <c r="V1085" s="129"/>
    </row>
    <row r="1086" spans="1:22" s="225" customFormat="1" ht="60">
      <c r="A1086" s="306">
        <v>1350</v>
      </c>
      <c r="B1086" s="308" t="s">
        <v>4930</v>
      </c>
      <c r="C1086" s="290" t="s">
        <v>2312</v>
      </c>
      <c r="D1086" s="624">
        <f>2357-29</f>
        <v>2328</v>
      </c>
      <c r="E1086" s="9" t="s">
        <v>1973</v>
      </c>
      <c r="F1086" s="933">
        <v>1015543.44</v>
      </c>
      <c r="G1086" s="528" t="s">
        <v>6283</v>
      </c>
      <c r="H1086" s="85" t="s">
        <v>4715</v>
      </c>
      <c r="I1086" s="316"/>
      <c r="J1086" s="568"/>
      <c r="K1086" s="568"/>
      <c r="L1086" s="568"/>
      <c r="M1086" s="315"/>
      <c r="N1086" s="726">
        <f t="shared" si="17"/>
        <v>1082</v>
      </c>
      <c r="O1086" s="129"/>
      <c r="P1086" s="129"/>
      <c r="Q1086" s="129"/>
      <c r="R1086" s="129"/>
      <c r="S1086" s="129"/>
      <c r="T1086" s="129"/>
      <c r="U1086" s="129"/>
      <c r="V1086" s="129"/>
    </row>
    <row r="1087" spans="1:22" s="225" customFormat="1" ht="60">
      <c r="A1087" s="2">
        <v>1351</v>
      </c>
      <c r="B1087" s="308" t="s">
        <v>4931</v>
      </c>
      <c r="C1087" s="284" t="s">
        <v>2313</v>
      </c>
      <c r="D1087" s="632">
        <v>1864</v>
      </c>
      <c r="E1087" s="9" t="s">
        <v>2328</v>
      </c>
      <c r="F1087" s="933">
        <v>4548141.3600000003</v>
      </c>
      <c r="G1087" s="540" t="s">
        <v>6287</v>
      </c>
      <c r="H1087" s="435" t="s">
        <v>4717</v>
      </c>
      <c r="I1087" s="316"/>
      <c r="J1087" s="433"/>
      <c r="K1087" s="444"/>
      <c r="L1087" s="433"/>
      <c r="M1087" s="315"/>
      <c r="N1087" s="726">
        <f t="shared" si="17"/>
        <v>1083</v>
      </c>
      <c r="O1087" s="129"/>
      <c r="P1087" s="129"/>
      <c r="Q1087" s="129"/>
      <c r="R1087" s="129"/>
      <c r="S1087" s="129"/>
      <c r="T1087" s="129"/>
      <c r="U1087" s="129"/>
      <c r="V1087" s="129"/>
    </row>
    <row r="1088" spans="1:22" s="225" customFormat="1" ht="45">
      <c r="A1088" s="2">
        <v>1352</v>
      </c>
      <c r="B1088" s="308" t="s">
        <v>4932</v>
      </c>
      <c r="C1088" s="290" t="s">
        <v>2314</v>
      </c>
      <c r="D1088" s="632">
        <v>27868</v>
      </c>
      <c r="E1088" s="9" t="s">
        <v>2315</v>
      </c>
      <c r="F1088" s="971">
        <v>26771115.52</v>
      </c>
      <c r="G1088" s="528" t="s">
        <v>6283</v>
      </c>
      <c r="H1088" s="435" t="s">
        <v>4718</v>
      </c>
      <c r="I1088" s="316"/>
      <c r="J1088" s="89" t="s">
        <v>2377</v>
      </c>
      <c r="K1088" s="98" t="s">
        <v>2376</v>
      </c>
      <c r="L1088" s="89" t="s">
        <v>2375</v>
      </c>
      <c r="M1088" s="315"/>
      <c r="N1088" s="726">
        <f t="shared" si="17"/>
        <v>1084</v>
      </c>
      <c r="O1088" s="129"/>
      <c r="P1088" s="129"/>
      <c r="Q1088" s="129"/>
      <c r="R1088" s="129"/>
      <c r="S1088" s="129"/>
      <c r="T1088" s="129"/>
      <c r="U1088" s="129"/>
      <c r="V1088" s="129"/>
    </row>
    <row r="1089" spans="1:22" s="225" customFormat="1" ht="45">
      <c r="A1089" s="2">
        <v>1354</v>
      </c>
      <c r="B1089" s="308" t="s">
        <v>4933</v>
      </c>
      <c r="C1089" s="290" t="s">
        <v>2317</v>
      </c>
      <c r="D1089" s="632">
        <f>3614*2015651/3614000</f>
        <v>2015.6510000000001</v>
      </c>
      <c r="E1089" s="9" t="s">
        <v>2318</v>
      </c>
      <c r="F1089" s="933">
        <f>12572274.78*2015651/3614000</f>
        <v>7011986.2292699991</v>
      </c>
      <c r="G1089" s="536" t="s">
        <v>6296</v>
      </c>
      <c r="H1089" s="435" t="s">
        <v>4719</v>
      </c>
      <c r="I1089" s="316"/>
      <c r="J1089" s="986"/>
      <c r="K1089" s="986"/>
      <c r="L1089" s="986"/>
      <c r="M1089" s="315"/>
      <c r="N1089" s="726">
        <f t="shared" si="17"/>
        <v>1085</v>
      </c>
      <c r="O1089" s="129"/>
      <c r="P1089" s="129"/>
      <c r="Q1089" s="129"/>
      <c r="R1089" s="129"/>
      <c r="S1089" s="129"/>
      <c r="T1089" s="129"/>
      <c r="U1089" s="129"/>
      <c r="V1089" s="129"/>
    </row>
    <row r="1090" spans="1:22" s="225" customFormat="1" ht="45">
      <c r="A1090" s="2">
        <v>1355</v>
      </c>
      <c r="B1090" s="308" t="s">
        <v>4934</v>
      </c>
      <c r="C1090" s="290" t="s">
        <v>2319</v>
      </c>
      <c r="D1090" s="632">
        <v>451</v>
      </c>
      <c r="E1090" s="9" t="s">
        <v>2320</v>
      </c>
      <c r="F1090" s="933">
        <v>1041579.99</v>
      </c>
      <c r="G1090" s="528" t="s">
        <v>6283</v>
      </c>
      <c r="H1090" s="435" t="s">
        <v>4720</v>
      </c>
      <c r="I1090" s="316"/>
      <c r="J1090" s="448" t="s">
        <v>6048</v>
      </c>
      <c r="K1090" s="98" t="s">
        <v>2399</v>
      </c>
      <c r="L1090" s="89" t="s">
        <v>2400</v>
      </c>
      <c r="M1090" s="315"/>
      <c r="N1090" s="726">
        <f t="shared" si="17"/>
        <v>1086</v>
      </c>
      <c r="O1090" s="129"/>
      <c r="P1090" s="129"/>
      <c r="Q1090" s="129"/>
      <c r="R1090" s="129"/>
      <c r="S1090" s="129"/>
      <c r="T1090" s="129"/>
      <c r="U1090" s="129"/>
      <c r="V1090" s="129"/>
    </row>
    <row r="1091" spans="1:22" s="225" customFormat="1" ht="45">
      <c r="A1091" s="2">
        <v>1356</v>
      </c>
      <c r="B1091" s="308" t="s">
        <v>4935</v>
      </c>
      <c r="C1091" s="4" t="s">
        <v>2321</v>
      </c>
      <c r="D1091" s="632">
        <v>581</v>
      </c>
      <c r="E1091" s="9" t="s">
        <v>2322</v>
      </c>
      <c r="F1091" s="933">
        <v>181818.14</v>
      </c>
      <c r="G1091" s="528" t="s">
        <v>6283</v>
      </c>
      <c r="H1091" s="85" t="s">
        <v>4726</v>
      </c>
      <c r="I1091" s="316"/>
      <c r="J1091" s="448" t="s">
        <v>6049</v>
      </c>
      <c r="K1091" s="98" t="s">
        <v>2463</v>
      </c>
      <c r="L1091" s="89" t="s">
        <v>2464</v>
      </c>
      <c r="M1091" s="315"/>
      <c r="N1091" s="726">
        <f t="shared" si="17"/>
        <v>1087</v>
      </c>
      <c r="O1091" s="129"/>
      <c r="P1091" s="129"/>
      <c r="Q1091" s="129"/>
      <c r="R1091" s="129"/>
      <c r="S1091" s="129"/>
      <c r="T1091" s="129"/>
      <c r="U1091" s="129"/>
      <c r="V1091" s="129"/>
    </row>
    <row r="1092" spans="1:22" s="225" customFormat="1" ht="38.25">
      <c r="A1092" s="2">
        <v>1357</v>
      </c>
      <c r="B1092" s="308" t="s">
        <v>4936</v>
      </c>
      <c r="C1092" s="290" t="s">
        <v>2323</v>
      </c>
      <c r="D1092" s="624">
        <v>456</v>
      </c>
      <c r="E1092" s="9" t="s">
        <v>2324</v>
      </c>
      <c r="F1092" s="933">
        <v>4016680.56</v>
      </c>
      <c r="G1092" s="528" t="s">
        <v>6283</v>
      </c>
      <c r="H1092" s="85" t="s">
        <v>4727</v>
      </c>
      <c r="I1092" s="316"/>
      <c r="J1092" s="472"/>
      <c r="K1092" s="474"/>
      <c r="L1092" s="472"/>
      <c r="M1092" s="315"/>
      <c r="N1092" s="726">
        <f t="shared" si="17"/>
        <v>1088</v>
      </c>
      <c r="O1092" s="129"/>
      <c r="P1092" s="129"/>
      <c r="Q1092" s="129"/>
      <c r="R1092" s="129"/>
      <c r="S1092" s="129"/>
      <c r="T1092" s="129"/>
      <c r="U1092" s="129"/>
      <c r="V1092" s="129"/>
    </row>
    <row r="1093" spans="1:22" s="225" customFormat="1" ht="42.75">
      <c r="A1093" s="2">
        <v>1358</v>
      </c>
      <c r="B1093" s="308" t="s">
        <v>4937</v>
      </c>
      <c r="C1093" s="290" t="s">
        <v>2325</v>
      </c>
      <c r="D1093" s="632">
        <v>4176</v>
      </c>
      <c r="E1093" s="9" t="s">
        <v>2331</v>
      </c>
      <c r="F1093" s="933">
        <v>37825623.359999999</v>
      </c>
      <c r="G1093" s="540" t="s">
        <v>6287</v>
      </c>
      <c r="H1093" s="85" t="s">
        <v>4728</v>
      </c>
      <c r="I1093" s="316"/>
      <c r="J1093" s="472"/>
      <c r="K1093" s="474"/>
      <c r="L1093" s="472"/>
      <c r="M1093" s="315"/>
      <c r="N1093" s="726">
        <f t="shared" si="17"/>
        <v>1089</v>
      </c>
      <c r="O1093" s="129"/>
      <c r="P1093" s="129"/>
      <c r="Q1093" s="129"/>
      <c r="R1093" s="129"/>
      <c r="S1093" s="129"/>
      <c r="T1093" s="129"/>
      <c r="U1093" s="129"/>
      <c r="V1093" s="129"/>
    </row>
    <row r="1094" spans="1:22" s="225" customFormat="1" ht="45">
      <c r="A1094" s="2">
        <v>1359</v>
      </c>
      <c r="B1094" s="308" t="s">
        <v>4938</v>
      </c>
      <c r="C1094" s="290" t="s">
        <v>2326</v>
      </c>
      <c r="D1094" s="632">
        <v>1765</v>
      </c>
      <c r="E1094" s="9" t="s">
        <v>2330</v>
      </c>
      <c r="F1094" s="933">
        <v>6700363.5999999996</v>
      </c>
      <c r="G1094" s="540" t="s">
        <v>6287</v>
      </c>
      <c r="H1094" s="85" t="s">
        <v>4729</v>
      </c>
      <c r="I1094" s="316"/>
      <c r="J1094" s="472"/>
      <c r="K1094" s="474"/>
      <c r="L1094" s="472"/>
      <c r="M1094" s="315"/>
      <c r="N1094" s="726">
        <f t="shared" si="17"/>
        <v>1090</v>
      </c>
      <c r="O1094" s="129"/>
      <c r="P1094" s="129"/>
      <c r="Q1094" s="129"/>
      <c r="R1094" s="129"/>
      <c r="S1094" s="129"/>
      <c r="T1094" s="129"/>
      <c r="U1094" s="129"/>
      <c r="V1094" s="129"/>
    </row>
    <row r="1095" spans="1:22" s="225" customFormat="1" ht="45">
      <c r="A1095" s="2">
        <v>1360</v>
      </c>
      <c r="B1095" s="308" t="s">
        <v>4939</v>
      </c>
      <c r="C1095" s="308" t="s">
        <v>2327</v>
      </c>
      <c r="D1095" s="632">
        <v>3364</v>
      </c>
      <c r="E1095" s="9" t="s">
        <v>2329</v>
      </c>
      <c r="F1095" s="933">
        <v>13563177.039999999</v>
      </c>
      <c r="G1095" s="540" t="s">
        <v>6287</v>
      </c>
      <c r="H1095" s="85" t="s">
        <v>4730</v>
      </c>
      <c r="I1095" s="316"/>
      <c r="J1095" s="472"/>
      <c r="K1095" s="474"/>
      <c r="L1095" s="472"/>
      <c r="M1095" s="315"/>
      <c r="N1095" s="726">
        <f t="shared" si="17"/>
        <v>1091</v>
      </c>
      <c r="O1095" s="129"/>
      <c r="P1095" s="129"/>
      <c r="Q1095" s="129"/>
      <c r="R1095" s="129"/>
      <c r="S1095" s="129"/>
      <c r="T1095" s="129"/>
      <c r="U1095" s="129"/>
      <c r="V1095" s="129"/>
    </row>
    <row r="1096" spans="1:22" s="225" customFormat="1" ht="45">
      <c r="A1096" s="303">
        <v>1361</v>
      </c>
      <c r="B1096" s="321" t="s">
        <v>4940</v>
      </c>
      <c r="C1096" s="290" t="s">
        <v>2332</v>
      </c>
      <c r="D1096" s="632">
        <v>1905</v>
      </c>
      <c r="E1096" s="9" t="s">
        <v>2333</v>
      </c>
      <c r="F1096" s="933">
        <v>5281002.9000000004</v>
      </c>
      <c r="G1096" s="540" t="s">
        <v>6287</v>
      </c>
      <c r="H1096" s="85" t="s">
        <v>4731</v>
      </c>
      <c r="I1096" s="316"/>
      <c r="J1096" s="472"/>
      <c r="K1096" s="474"/>
      <c r="L1096" s="472"/>
      <c r="M1096" s="315"/>
      <c r="N1096" s="726">
        <f t="shared" si="17"/>
        <v>1092</v>
      </c>
      <c r="O1096" s="129"/>
      <c r="P1096" s="129"/>
      <c r="Q1096" s="129"/>
      <c r="R1096" s="129"/>
      <c r="S1096" s="129"/>
      <c r="T1096" s="129"/>
      <c r="U1096" s="129"/>
      <c r="V1096" s="129"/>
    </row>
    <row r="1097" spans="1:22" s="225" customFormat="1" ht="45">
      <c r="A1097" s="303">
        <v>1362</v>
      </c>
      <c r="B1097" s="321" t="s">
        <v>4941</v>
      </c>
      <c r="C1097" s="290" t="s">
        <v>2334</v>
      </c>
      <c r="D1097" s="632">
        <v>4362</v>
      </c>
      <c r="E1097" s="9" t="s">
        <v>2335</v>
      </c>
      <c r="F1097" s="933">
        <v>19761692.039999999</v>
      </c>
      <c r="G1097" s="540" t="s">
        <v>6287</v>
      </c>
      <c r="H1097" s="85" t="s">
        <v>4732</v>
      </c>
      <c r="I1097" s="316"/>
      <c r="J1097" s="472"/>
      <c r="K1097" s="474"/>
      <c r="L1097" s="472"/>
      <c r="M1097" s="315"/>
      <c r="N1097" s="726">
        <f t="shared" si="17"/>
        <v>1093</v>
      </c>
      <c r="O1097" s="129"/>
      <c r="P1097" s="129"/>
      <c r="Q1097" s="129"/>
      <c r="R1097" s="129"/>
      <c r="S1097" s="129"/>
      <c r="T1097" s="129"/>
      <c r="U1097" s="129"/>
      <c r="V1097" s="129"/>
    </row>
    <row r="1098" spans="1:22" s="225" customFormat="1" ht="45">
      <c r="A1098" s="303">
        <v>1363</v>
      </c>
      <c r="B1098" s="321" t="s">
        <v>4942</v>
      </c>
      <c r="C1098" s="290" t="s">
        <v>2336</v>
      </c>
      <c r="D1098" s="632">
        <v>1412</v>
      </c>
      <c r="E1098" s="9" t="s">
        <v>2337</v>
      </c>
      <c r="F1098" s="933">
        <v>4745110.72</v>
      </c>
      <c r="G1098" s="540" t="s">
        <v>6287</v>
      </c>
      <c r="H1098" s="85" t="s">
        <v>4733</v>
      </c>
      <c r="I1098" s="316"/>
      <c r="J1098" s="472"/>
      <c r="K1098" s="474"/>
      <c r="L1098" s="472"/>
      <c r="M1098" s="315"/>
      <c r="N1098" s="726">
        <f t="shared" si="17"/>
        <v>1094</v>
      </c>
      <c r="O1098" s="129"/>
      <c r="P1098" s="129"/>
      <c r="Q1098" s="129"/>
      <c r="R1098" s="129"/>
      <c r="S1098" s="129"/>
      <c r="T1098" s="129"/>
      <c r="U1098" s="129"/>
      <c r="V1098" s="129"/>
    </row>
    <row r="1099" spans="1:22" s="225" customFormat="1" ht="45">
      <c r="A1099" s="303">
        <v>1364</v>
      </c>
      <c r="B1099" s="321" t="s">
        <v>4943</v>
      </c>
      <c r="C1099" s="290" t="s">
        <v>2338</v>
      </c>
      <c r="D1099" s="632">
        <v>1966</v>
      </c>
      <c r="E1099" s="9" t="s">
        <v>2339</v>
      </c>
      <c r="F1099" s="933">
        <v>6983566.2199999997</v>
      </c>
      <c r="G1099" s="540" t="s">
        <v>6287</v>
      </c>
      <c r="H1099" s="85" t="s">
        <v>4734</v>
      </c>
      <c r="I1099" s="316"/>
      <c r="J1099" s="472"/>
      <c r="K1099" s="474"/>
      <c r="L1099" s="472"/>
      <c r="M1099" s="315"/>
      <c r="N1099" s="726">
        <f t="shared" si="17"/>
        <v>1095</v>
      </c>
      <c r="O1099" s="129"/>
      <c r="P1099" s="129"/>
      <c r="Q1099" s="129"/>
      <c r="R1099" s="129"/>
      <c r="S1099" s="129"/>
      <c r="T1099" s="129"/>
      <c r="U1099" s="129"/>
      <c r="V1099" s="129"/>
    </row>
    <row r="1100" spans="1:22" s="225" customFormat="1" ht="45">
      <c r="A1100" s="303">
        <v>1365</v>
      </c>
      <c r="B1100" s="321" t="s">
        <v>4944</v>
      </c>
      <c r="C1100" s="290" t="s">
        <v>2340</v>
      </c>
      <c r="D1100" s="632">
        <v>4138</v>
      </c>
      <c r="E1100" s="9" t="s">
        <v>2341</v>
      </c>
      <c r="F1100" s="933">
        <v>22888353.879999999</v>
      </c>
      <c r="G1100" s="540" t="s">
        <v>6287</v>
      </c>
      <c r="H1100" s="85" t="s">
        <v>4735</v>
      </c>
      <c r="I1100" s="316"/>
      <c r="J1100" s="472"/>
      <c r="K1100" s="474"/>
      <c r="L1100" s="472"/>
      <c r="M1100" s="315"/>
      <c r="N1100" s="726">
        <f t="shared" si="17"/>
        <v>1096</v>
      </c>
      <c r="O1100" s="129"/>
      <c r="P1100" s="129"/>
      <c r="Q1100" s="129"/>
      <c r="R1100" s="129"/>
      <c r="S1100" s="129"/>
      <c r="T1100" s="129"/>
      <c r="U1100" s="129"/>
      <c r="V1100" s="129"/>
    </row>
    <row r="1101" spans="1:22" s="225" customFormat="1" ht="45">
      <c r="A1101" s="303">
        <v>1366</v>
      </c>
      <c r="B1101" s="324" t="s">
        <v>4945</v>
      </c>
      <c r="C1101" s="290" t="s">
        <v>2342</v>
      </c>
      <c r="D1101" s="632">
        <v>865</v>
      </c>
      <c r="E1101" s="9" t="s">
        <v>2343</v>
      </c>
      <c r="F1101" s="933">
        <v>2438772.35</v>
      </c>
      <c r="G1101" s="540" t="s">
        <v>6287</v>
      </c>
      <c r="H1101" s="85" t="s">
        <v>4721</v>
      </c>
      <c r="I1101" s="316"/>
      <c r="J1101" s="472"/>
      <c r="K1101" s="474"/>
      <c r="L1101" s="472"/>
      <c r="M1101" s="315"/>
      <c r="N1101" s="726">
        <f t="shared" si="17"/>
        <v>1097</v>
      </c>
      <c r="O1101" s="129"/>
      <c r="P1101" s="129"/>
      <c r="Q1101" s="129"/>
      <c r="R1101" s="129"/>
      <c r="S1101" s="129"/>
      <c r="T1101" s="129"/>
      <c r="U1101" s="129"/>
      <c r="V1101" s="129"/>
    </row>
    <row r="1102" spans="1:22" s="225" customFormat="1" ht="45">
      <c r="A1102" s="303">
        <v>1367</v>
      </c>
      <c r="B1102" s="324" t="s">
        <v>4946</v>
      </c>
      <c r="C1102" s="290" t="s">
        <v>2344</v>
      </c>
      <c r="D1102" s="624">
        <v>1567</v>
      </c>
      <c r="E1102" s="9" t="s">
        <v>2345</v>
      </c>
      <c r="F1102" s="933">
        <v>7759125.8600000003</v>
      </c>
      <c r="G1102" s="540" t="s">
        <v>6287</v>
      </c>
      <c r="H1102" s="85" t="s">
        <v>4722</v>
      </c>
      <c r="I1102" s="316"/>
      <c r="J1102" s="472"/>
      <c r="K1102" s="474"/>
      <c r="L1102" s="472"/>
      <c r="M1102" s="315"/>
      <c r="N1102" s="726">
        <f t="shared" si="17"/>
        <v>1098</v>
      </c>
      <c r="O1102" s="129"/>
      <c r="P1102" s="129"/>
      <c r="Q1102" s="129"/>
      <c r="R1102" s="129"/>
      <c r="S1102" s="129"/>
      <c r="T1102" s="129"/>
      <c r="U1102" s="129"/>
      <c r="V1102" s="129"/>
    </row>
    <row r="1103" spans="1:22" s="225" customFormat="1" ht="60">
      <c r="A1103" s="303">
        <v>1368</v>
      </c>
      <c r="B1103" s="324" t="s">
        <v>4947</v>
      </c>
      <c r="C1103" s="290" t="s">
        <v>2346</v>
      </c>
      <c r="D1103" s="624">
        <v>1516</v>
      </c>
      <c r="E1103" s="9" t="s">
        <v>2347</v>
      </c>
      <c r="F1103" s="933">
        <v>3910173.32</v>
      </c>
      <c r="G1103" s="540" t="s">
        <v>6287</v>
      </c>
      <c r="H1103" s="85" t="s">
        <v>4723</v>
      </c>
      <c r="I1103" s="316"/>
      <c r="J1103" s="472"/>
      <c r="K1103" s="474"/>
      <c r="L1103" s="472"/>
      <c r="M1103" s="315"/>
      <c r="N1103" s="726">
        <f t="shared" si="17"/>
        <v>1099</v>
      </c>
      <c r="O1103" s="129"/>
      <c r="P1103" s="129"/>
      <c r="Q1103" s="129"/>
      <c r="R1103" s="129"/>
      <c r="S1103" s="129"/>
      <c r="T1103" s="129"/>
      <c r="U1103" s="129"/>
      <c r="V1103" s="129"/>
    </row>
    <row r="1104" spans="1:22" s="225" customFormat="1" ht="45">
      <c r="A1104" s="303">
        <v>1369</v>
      </c>
      <c r="B1104" s="324" t="s">
        <v>3715</v>
      </c>
      <c r="C1104" s="290" t="s">
        <v>2348</v>
      </c>
      <c r="D1104" s="632">
        <v>4194</v>
      </c>
      <c r="E1104" s="693" t="s">
        <v>10393</v>
      </c>
      <c r="F1104" s="1024">
        <v>14359123.619999999</v>
      </c>
      <c r="G1104" s="528" t="s">
        <v>6283</v>
      </c>
      <c r="H1104" s="85" t="s">
        <v>4724</v>
      </c>
      <c r="I1104" s="316"/>
      <c r="J1104" s="902" t="s">
        <v>9974</v>
      </c>
      <c r="K1104" s="902" t="s">
        <v>10396</v>
      </c>
      <c r="L1104" s="902" t="s">
        <v>10397</v>
      </c>
      <c r="M1104" s="315"/>
      <c r="N1104" s="726">
        <f t="shared" si="17"/>
        <v>1100</v>
      </c>
      <c r="O1104" s="129"/>
      <c r="P1104" s="129"/>
      <c r="Q1104" s="129"/>
      <c r="R1104" s="129"/>
      <c r="S1104" s="129"/>
      <c r="T1104" s="129"/>
      <c r="U1104" s="129"/>
      <c r="V1104" s="129"/>
    </row>
    <row r="1105" spans="1:22" s="225" customFormat="1" ht="45">
      <c r="A1105" s="303">
        <v>1370</v>
      </c>
      <c r="B1105" s="324" t="s">
        <v>3715</v>
      </c>
      <c r="C1105" s="290" t="s">
        <v>2349</v>
      </c>
      <c r="D1105" s="632">
        <v>32901</v>
      </c>
      <c r="E1105" s="897" t="s">
        <v>2352</v>
      </c>
      <c r="F1105" s="933">
        <v>136936265.06999999</v>
      </c>
      <c r="G1105" s="528" t="s">
        <v>6283</v>
      </c>
      <c r="H1105" s="85" t="s">
        <v>4725</v>
      </c>
      <c r="I1105" s="316"/>
      <c r="J1105" s="902" t="s">
        <v>9974</v>
      </c>
      <c r="K1105" s="902" t="s">
        <v>9975</v>
      </c>
      <c r="L1105" s="902" t="s">
        <v>9976</v>
      </c>
      <c r="M1105" s="315"/>
      <c r="N1105" s="726">
        <f t="shared" si="17"/>
        <v>1101</v>
      </c>
      <c r="O1105" s="129"/>
      <c r="P1105" s="129"/>
      <c r="Q1105" s="129"/>
      <c r="R1105" s="129"/>
      <c r="S1105" s="129"/>
      <c r="T1105" s="129"/>
      <c r="U1105" s="129"/>
      <c r="V1105" s="129"/>
    </row>
    <row r="1106" spans="1:22" s="225" customFormat="1" ht="45">
      <c r="A1106" s="303">
        <v>1371</v>
      </c>
      <c r="B1106" s="324" t="s">
        <v>3715</v>
      </c>
      <c r="C1106" s="324" t="s">
        <v>2350</v>
      </c>
      <c r="D1106" s="632">
        <v>2518</v>
      </c>
      <c r="E1106" s="693" t="s">
        <v>10393</v>
      </c>
      <c r="F1106" s="1024">
        <v>8688610.8000000007</v>
      </c>
      <c r="G1106" s="695" t="s">
        <v>6283</v>
      </c>
      <c r="H1106" s="85" t="s">
        <v>4736</v>
      </c>
      <c r="I1106" s="568"/>
      <c r="J1106" s="902" t="s">
        <v>9974</v>
      </c>
      <c r="K1106" s="902" t="s">
        <v>10405</v>
      </c>
      <c r="L1106" s="95" t="s">
        <v>10406</v>
      </c>
      <c r="M1106" s="315"/>
      <c r="N1106" s="726">
        <f t="shared" si="17"/>
        <v>1102</v>
      </c>
      <c r="O1106" s="129"/>
      <c r="P1106" s="129"/>
      <c r="Q1106" s="129"/>
      <c r="R1106" s="129"/>
      <c r="S1106" s="129"/>
      <c r="T1106" s="129"/>
      <c r="U1106" s="129"/>
      <c r="V1106" s="129"/>
    </row>
    <row r="1107" spans="1:22" s="225" customFormat="1" ht="38.25">
      <c r="A1107" s="303">
        <v>1372</v>
      </c>
      <c r="B1107" s="324" t="s">
        <v>3715</v>
      </c>
      <c r="C1107" s="290" t="s">
        <v>2351</v>
      </c>
      <c r="D1107" s="632">
        <v>7525</v>
      </c>
      <c r="E1107" s="9" t="s">
        <v>2352</v>
      </c>
      <c r="F1107" s="933">
        <v>17705497.25</v>
      </c>
      <c r="G1107" s="528" t="s">
        <v>6283</v>
      </c>
      <c r="H1107" s="85" t="s">
        <v>4737</v>
      </c>
      <c r="I1107" s="316"/>
      <c r="J1107" s="433"/>
      <c r="K1107" s="444"/>
      <c r="L1107" s="441"/>
      <c r="M1107" s="315"/>
      <c r="N1107" s="726">
        <f t="shared" si="17"/>
        <v>1103</v>
      </c>
      <c r="O1107" s="129"/>
      <c r="P1107" s="129"/>
      <c r="Q1107" s="129"/>
      <c r="R1107" s="129"/>
      <c r="S1107" s="129"/>
      <c r="T1107" s="129"/>
      <c r="U1107" s="129"/>
      <c r="V1107" s="129"/>
    </row>
    <row r="1108" spans="1:22" s="225" customFormat="1" ht="45">
      <c r="A1108" s="303">
        <v>1373</v>
      </c>
      <c r="B1108" s="324" t="s">
        <v>4948</v>
      </c>
      <c r="C1108" s="290" t="s">
        <v>2353</v>
      </c>
      <c r="D1108" s="635">
        <v>27498</v>
      </c>
      <c r="E1108" s="557" t="s">
        <v>2354</v>
      </c>
      <c r="F1108" s="933">
        <v>22713809.91</v>
      </c>
      <c r="G1108" s="528" t="s">
        <v>6283</v>
      </c>
      <c r="H1108" s="85" t="s">
        <v>4738</v>
      </c>
      <c r="I1108" s="316"/>
      <c r="J1108" s="448" t="s">
        <v>6050</v>
      </c>
      <c r="K1108" s="454" t="s">
        <v>5998</v>
      </c>
      <c r="L1108" s="89" t="s">
        <v>2369</v>
      </c>
      <c r="M1108" s="315"/>
      <c r="N1108" s="726">
        <f t="shared" si="17"/>
        <v>1104</v>
      </c>
      <c r="O1108" s="129"/>
      <c r="P1108" s="129"/>
      <c r="Q1108" s="129"/>
      <c r="R1108" s="129"/>
      <c r="S1108" s="129"/>
      <c r="T1108" s="129"/>
      <c r="U1108" s="129"/>
      <c r="V1108" s="129"/>
    </row>
    <row r="1109" spans="1:22" s="225" customFormat="1" ht="38.25">
      <c r="A1109" s="2">
        <v>1381</v>
      </c>
      <c r="B1109" s="324" t="s">
        <v>4949</v>
      </c>
      <c r="C1109" s="290" t="s">
        <v>2356</v>
      </c>
      <c r="D1109" s="632">
        <v>244</v>
      </c>
      <c r="E1109" s="9" t="s">
        <v>2357</v>
      </c>
      <c r="F1109" s="933">
        <v>2288280.7999999998</v>
      </c>
      <c r="G1109" s="528" t="s">
        <v>6283</v>
      </c>
      <c r="H1109" s="85" t="s">
        <v>4739</v>
      </c>
      <c r="I1109" s="316"/>
      <c r="J1109" s="472"/>
      <c r="K1109" s="474"/>
      <c r="L1109" s="472"/>
      <c r="M1109" s="315"/>
      <c r="N1109" s="726">
        <f t="shared" si="17"/>
        <v>1105</v>
      </c>
      <c r="O1109" s="129"/>
      <c r="P1109" s="129"/>
      <c r="Q1109" s="129"/>
      <c r="R1109" s="129"/>
      <c r="S1109" s="129"/>
      <c r="T1109" s="129"/>
      <c r="U1109" s="129"/>
      <c r="V1109" s="129"/>
    </row>
    <row r="1110" spans="1:22" s="225" customFormat="1" ht="45">
      <c r="A1110" s="2">
        <v>1382</v>
      </c>
      <c r="B1110" s="324" t="s">
        <v>4950</v>
      </c>
      <c r="C1110" s="290" t="s">
        <v>2358</v>
      </c>
      <c r="D1110" s="632">
        <v>581</v>
      </c>
      <c r="E1110" s="9" t="s">
        <v>2359</v>
      </c>
      <c r="F1110" s="933">
        <v>1466606.68</v>
      </c>
      <c r="G1110" s="528" t="s">
        <v>6283</v>
      </c>
      <c r="H1110" s="85" t="s">
        <v>4740</v>
      </c>
      <c r="I1110" s="316"/>
      <c r="J1110" s="472"/>
      <c r="K1110" s="474"/>
      <c r="L1110" s="472"/>
      <c r="M1110" s="315"/>
      <c r="N1110" s="726">
        <f t="shared" si="17"/>
        <v>1106</v>
      </c>
      <c r="O1110" s="129"/>
      <c r="P1110" s="129"/>
      <c r="Q1110" s="129"/>
      <c r="R1110" s="129"/>
      <c r="S1110" s="129"/>
      <c r="T1110" s="129"/>
      <c r="U1110" s="129"/>
      <c r="V1110" s="129"/>
    </row>
    <row r="1111" spans="1:22" s="225" customFormat="1" ht="45">
      <c r="A1111" s="47">
        <v>1389</v>
      </c>
      <c r="B1111" s="44" t="s">
        <v>4952</v>
      </c>
      <c r="C1111" s="291" t="s">
        <v>2362</v>
      </c>
      <c r="D1111" s="632">
        <v>461</v>
      </c>
      <c r="E1111" s="9" t="s">
        <v>2361</v>
      </c>
      <c r="F1111" s="933">
        <v>776075.06</v>
      </c>
      <c r="G1111" s="528" t="s">
        <v>6283</v>
      </c>
      <c r="H1111" s="48" t="s">
        <v>4741</v>
      </c>
      <c r="I1111" s="316"/>
      <c r="J1111" s="472"/>
      <c r="K1111" s="474"/>
      <c r="L1111" s="472"/>
      <c r="M1111" s="315"/>
      <c r="N1111" s="726">
        <f t="shared" si="17"/>
        <v>1107</v>
      </c>
      <c r="O1111" s="129"/>
      <c r="P1111" s="129"/>
      <c r="Q1111" s="129"/>
      <c r="R1111" s="129"/>
      <c r="S1111" s="129"/>
      <c r="T1111" s="129"/>
      <c r="U1111" s="129"/>
      <c r="V1111" s="129"/>
    </row>
    <row r="1112" spans="1:22" s="225" customFormat="1" ht="38.25">
      <c r="A1112" s="303">
        <v>1390</v>
      </c>
      <c r="B1112" s="324" t="s">
        <v>4951</v>
      </c>
      <c r="C1112" s="290" t="s">
        <v>2363</v>
      </c>
      <c r="D1112" s="632">
        <v>731</v>
      </c>
      <c r="E1112" s="9" t="s">
        <v>2355</v>
      </c>
      <c r="F1112" s="933">
        <v>2276699.5</v>
      </c>
      <c r="G1112" s="528" t="s">
        <v>6283</v>
      </c>
      <c r="H1112" s="85" t="s">
        <v>4742</v>
      </c>
      <c r="I1112" s="316"/>
      <c r="J1112" s="472"/>
      <c r="K1112" s="474"/>
      <c r="L1112" s="472"/>
      <c r="M1112" s="315"/>
      <c r="N1112" s="726">
        <f t="shared" si="17"/>
        <v>1108</v>
      </c>
      <c r="O1112" s="129"/>
      <c r="P1112" s="129"/>
      <c r="Q1112" s="129"/>
      <c r="R1112" s="129"/>
      <c r="S1112" s="129"/>
      <c r="T1112" s="129"/>
      <c r="U1112" s="129"/>
      <c r="V1112" s="129"/>
    </row>
    <row r="1113" spans="1:22" s="225" customFormat="1" ht="45">
      <c r="A1113" s="2">
        <v>1391</v>
      </c>
      <c r="B1113" s="324" t="s">
        <v>4953</v>
      </c>
      <c r="C1113" s="290" t="s">
        <v>2364</v>
      </c>
      <c r="D1113" s="635">
        <v>19770</v>
      </c>
      <c r="E1113" s="557" t="s">
        <v>2755</v>
      </c>
      <c r="F1113" s="933">
        <v>33232183.800000001</v>
      </c>
      <c r="G1113" s="528" t="s">
        <v>6283</v>
      </c>
      <c r="H1113" s="85" t="s">
        <v>4743</v>
      </c>
      <c r="I1113" s="316"/>
      <c r="J1113" s="902" t="s">
        <v>9854</v>
      </c>
      <c r="K1113" s="693" t="s">
        <v>9855</v>
      </c>
      <c r="L1113" s="747" t="s">
        <v>9856</v>
      </c>
      <c r="M1113" s="315"/>
      <c r="N1113" s="726">
        <f t="shared" si="17"/>
        <v>1109</v>
      </c>
      <c r="O1113" s="129"/>
      <c r="P1113" s="129"/>
      <c r="Q1113" s="129"/>
      <c r="R1113" s="129"/>
      <c r="S1113" s="129"/>
      <c r="T1113" s="129"/>
      <c r="U1113" s="129"/>
      <c r="V1113" s="129"/>
    </row>
    <row r="1114" spans="1:22" s="225" customFormat="1" ht="45">
      <c r="A1114" s="2">
        <v>1392</v>
      </c>
      <c r="B1114" s="324" t="s">
        <v>4954</v>
      </c>
      <c r="C1114" s="290" t="s">
        <v>2365</v>
      </c>
      <c r="D1114" s="632">
        <v>978</v>
      </c>
      <c r="E1114" s="9" t="s">
        <v>2366</v>
      </c>
      <c r="F1114" s="933">
        <v>1137309.1100000001</v>
      </c>
      <c r="G1114" s="528" t="s">
        <v>6283</v>
      </c>
      <c r="H1114" s="48" t="s">
        <v>4744</v>
      </c>
      <c r="I1114" s="316"/>
      <c r="J1114" s="462"/>
      <c r="K1114" s="462"/>
      <c r="L1114" s="462"/>
      <c r="M1114" s="315"/>
      <c r="N1114" s="726">
        <f t="shared" si="17"/>
        <v>1110</v>
      </c>
      <c r="O1114" s="129"/>
      <c r="P1114" s="129"/>
      <c r="Q1114" s="129"/>
      <c r="R1114" s="129"/>
      <c r="S1114" s="129"/>
      <c r="T1114" s="129"/>
      <c r="U1114" s="129"/>
      <c r="V1114" s="129"/>
    </row>
    <row r="1115" spans="1:22" s="225" customFormat="1" ht="45">
      <c r="A1115" s="2">
        <v>1397</v>
      </c>
      <c r="B1115" s="324" t="s">
        <v>4955</v>
      </c>
      <c r="C1115" s="290" t="s">
        <v>2367</v>
      </c>
      <c r="D1115" s="632">
        <v>1305</v>
      </c>
      <c r="E1115" s="9" t="s">
        <v>2368</v>
      </c>
      <c r="F1115" s="933">
        <v>1595657.74</v>
      </c>
      <c r="G1115" s="528" t="s">
        <v>6283</v>
      </c>
      <c r="H1115" s="85" t="s">
        <v>4745</v>
      </c>
      <c r="I1115" s="316"/>
      <c r="J1115" s="462"/>
      <c r="K1115" s="462"/>
      <c r="L1115" s="462"/>
      <c r="M1115" s="315"/>
      <c r="N1115" s="726">
        <f t="shared" si="17"/>
        <v>1111</v>
      </c>
      <c r="O1115" s="129"/>
      <c r="P1115" s="129"/>
      <c r="Q1115" s="129"/>
      <c r="R1115" s="129"/>
      <c r="S1115" s="129"/>
      <c r="T1115" s="129"/>
      <c r="U1115" s="129"/>
      <c r="V1115" s="129"/>
    </row>
    <row r="1116" spans="1:22" s="225" customFormat="1" ht="45">
      <c r="A1116" s="2">
        <v>1398</v>
      </c>
      <c r="B1116" s="324" t="s">
        <v>4956</v>
      </c>
      <c r="C1116" s="290" t="s">
        <v>2379</v>
      </c>
      <c r="D1116" s="632">
        <v>41578</v>
      </c>
      <c r="E1116" s="9" t="s">
        <v>2380</v>
      </c>
      <c r="F1116" s="933">
        <v>6855380.6399999997</v>
      </c>
      <c r="G1116" s="528" t="s">
        <v>6283</v>
      </c>
      <c r="H1116" s="48" t="s">
        <v>4746</v>
      </c>
      <c r="I1116" s="316"/>
      <c r="J1116" s="701" t="s">
        <v>7226</v>
      </c>
      <c r="K1116" s="701" t="s">
        <v>7270</v>
      </c>
      <c r="L1116" s="123" t="s">
        <v>7269</v>
      </c>
      <c r="M1116" s="315"/>
      <c r="N1116" s="726">
        <f t="shared" si="17"/>
        <v>1112</v>
      </c>
      <c r="O1116" s="129"/>
      <c r="P1116" s="129"/>
      <c r="Q1116" s="129"/>
      <c r="R1116" s="129"/>
      <c r="S1116" s="129"/>
      <c r="T1116" s="129"/>
      <c r="U1116" s="129"/>
      <c r="V1116" s="129"/>
    </row>
    <row r="1117" spans="1:22" s="225" customFormat="1" ht="45">
      <c r="A1117" s="2">
        <v>1399</v>
      </c>
      <c r="B1117" s="324" t="s">
        <v>4957</v>
      </c>
      <c r="C1117" s="290" t="s">
        <v>2381</v>
      </c>
      <c r="D1117" s="632">
        <v>3146</v>
      </c>
      <c r="E1117" s="9" t="s">
        <v>2382</v>
      </c>
      <c r="F1117" s="933">
        <v>568545.12</v>
      </c>
      <c r="G1117" s="528" t="s">
        <v>6283</v>
      </c>
      <c r="H1117" s="48" t="s">
        <v>4747</v>
      </c>
      <c r="I1117" s="316"/>
      <c r="J1117" s="701" t="s">
        <v>7223</v>
      </c>
      <c r="K1117" s="693" t="s">
        <v>7220</v>
      </c>
      <c r="L1117" s="123" t="s">
        <v>7246</v>
      </c>
      <c r="M1117" s="315"/>
      <c r="N1117" s="726">
        <f t="shared" si="17"/>
        <v>1113</v>
      </c>
      <c r="O1117" s="129"/>
      <c r="P1117" s="129"/>
      <c r="Q1117" s="129"/>
      <c r="R1117" s="129"/>
      <c r="S1117" s="129"/>
      <c r="T1117" s="129"/>
      <c r="U1117" s="129"/>
      <c r="V1117" s="129"/>
    </row>
    <row r="1118" spans="1:22" s="225" customFormat="1" ht="45">
      <c r="A1118" s="2">
        <v>1400</v>
      </c>
      <c r="B1118" s="324" t="s">
        <v>4958</v>
      </c>
      <c r="C1118" s="290" t="s">
        <v>2383</v>
      </c>
      <c r="D1118" s="632">
        <v>18429</v>
      </c>
      <c r="E1118" s="9" t="s">
        <v>2384</v>
      </c>
      <c r="F1118" s="933">
        <v>17983939.649999999</v>
      </c>
      <c r="G1118" s="528" t="s">
        <v>6283</v>
      </c>
      <c r="H1118" s="48" t="s">
        <v>4748</v>
      </c>
      <c r="I1118" s="316"/>
      <c r="J1118" s="701" t="s">
        <v>7223</v>
      </c>
      <c r="K1118" s="693" t="s">
        <v>7220</v>
      </c>
      <c r="L1118" s="123" t="s">
        <v>7222</v>
      </c>
      <c r="M1118" s="315"/>
      <c r="N1118" s="726">
        <f t="shared" si="17"/>
        <v>1114</v>
      </c>
      <c r="O1118" s="129"/>
      <c r="P1118" s="129"/>
      <c r="Q1118" s="129"/>
      <c r="R1118" s="129"/>
      <c r="S1118" s="129"/>
      <c r="T1118" s="129"/>
      <c r="U1118" s="129"/>
      <c r="V1118" s="129"/>
    </row>
    <row r="1119" spans="1:22" s="225" customFormat="1" ht="45">
      <c r="A1119" s="303">
        <v>1401</v>
      </c>
      <c r="B1119" s="324" t="s">
        <v>4560</v>
      </c>
      <c r="C1119" s="290" t="s">
        <v>2385</v>
      </c>
      <c r="D1119" s="632">
        <v>155</v>
      </c>
      <c r="E1119" s="9" t="s">
        <v>2386</v>
      </c>
      <c r="F1119" s="933">
        <v>135.03</v>
      </c>
      <c r="G1119" s="528" t="s">
        <v>6283</v>
      </c>
      <c r="H1119" s="48" t="s">
        <v>4749</v>
      </c>
      <c r="I1119" s="316"/>
      <c r="J1119" s="433"/>
      <c r="K1119" s="444" t="s">
        <v>2786</v>
      </c>
      <c r="L1119" s="435"/>
      <c r="M1119" s="315"/>
      <c r="N1119" s="726">
        <f t="shared" si="17"/>
        <v>1115</v>
      </c>
      <c r="O1119" s="129"/>
      <c r="P1119" s="129"/>
      <c r="Q1119" s="129"/>
      <c r="R1119" s="129"/>
      <c r="S1119" s="129"/>
      <c r="T1119" s="129"/>
      <c r="U1119" s="129"/>
      <c r="V1119" s="129"/>
    </row>
    <row r="1120" spans="1:22" s="225" customFormat="1" ht="45">
      <c r="A1120" s="303">
        <v>1402</v>
      </c>
      <c r="B1120" s="324" t="s">
        <v>4959</v>
      </c>
      <c r="C1120" s="290" t="s">
        <v>2387</v>
      </c>
      <c r="D1120" s="632">
        <v>16757</v>
      </c>
      <c r="E1120" s="9" t="s">
        <v>2384</v>
      </c>
      <c r="F1120" s="933">
        <v>2379326.4300000002</v>
      </c>
      <c r="G1120" s="528" t="s">
        <v>6283</v>
      </c>
      <c r="H1120" s="48" t="s">
        <v>4750</v>
      </c>
      <c r="I1120" s="316"/>
      <c r="J1120" s="701" t="s">
        <v>7223</v>
      </c>
      <c r="K1120" s="693" t="s">
        <v>7220</v>
      </c>
      <c r="L1120" s="123" t="s">
        <v>7221</v>
      </c>
      <c r="M1120" s="315"/>
      <c r="N1120" s="726">
        <f t="shared" si="17"/>
        <v>1116</v>
      </c>
      <c r="O1120" s="129"/>
      <c r="P1120" s="129"/>
      <c r="Q1120" s="129"/>
      <c r="R1120" s="129"/>
      <c r="S1120" s="129"/>
      <c r="T1120" s="129"/>
      <c r="U1120" s="129"/>
      <c r="V1120" s="129"/>
    </row>
    <row r="1121" spans="1:22" s="225" customFormat="1" ht="45">
      <c r="A1121" s="303">
        <v>1403</v>
      </c>
      <c r="B1121" s="324" t="s">
        <v>4562</v>
      </c>
      <c r="C1121" s="290" t="s">
        <v>2391</v>
      </c>
      <c r="D1121" s="632">
        <v>41337</v>
      </c>
      <c r="E1121" s="9" t="s">
        <v>1973</v>
      </c>
      <c r="F1121" s="933">
        <v>74173459.319999993</v>
      </c>
      <c r="G1121" s="528" t="s">
        <v>6283</v>
      </c>
      <c r="H1121" s="48" t="s">
        <v>4751</v>
      </c>
      <c r="I1121" s="316"/>
      <c r="J1121" s="89" t="s">
        <v>2180</v>
      </c>
      <c r="K1121" s="98" t="s">
        <v>2458</v>
      </c>
      <c r="L1121" s="123" t="s">
        <v>2459</v>
      </c>
      <c r="M1121" s="315"/>
      <c r="N1121" s="726">
        <f t="shared" si="17"/>
        <v>1117</v>
      </c>
      <c r="O1121" s="129"/>
      <c r="P1121" s="129"/>
      <c r="Q1121" s="129"/>
      <c r="R1121" s="129"/>
      <c r="S1121" s="129"/>
      <c r="T1121" s="129"/>
      <c r="U1121" s="129"/>
      <c r="V1121" s="129"/>
    </row>
    <row r="1122" spans="1:22" s="225" customFormat="1" ht="45">
      <c r="A1122" s="306">
        <v>1404</v>
      </c>
      <c r="B1122" s="324" t="s">
        <v>4562</v>
      </c>
      <c r="C1122" s="290" t="s">
        <v>2390</v>
      </c>
      <c r="D1122" s="632">
        <v>17468</v>
      </c>
      <c r="E1122" s="9" t="s">
        <v>2392</v>
      </c>
      <c r="F1122" s="933">
        <v>15217.94</v>
      </c>
      <c r="G1122" s="528" t="s">
        <v>6283</v>
      </c>
      <c r="H1122" s="48" t="s">
        <v>4752</v>
      </c>
      <c r="I1122" s="316"/>
      <c r="J1122" s="486" t="s">
        <v>6801</v>
      </c>
      <c r="K1122" s="586" t="s">
        <v>6806</v>
      </c>
      <c r="L1122" s="123" t="s">
        <v>6817</v>
      </c>
      <c r="M1122" s="315"/>
      <c r="N1122" s="726">
        <f t="shared" si="17"/>
        <v>1118</v>
      </c>
      <c r="O1122" s="129"/>
      <c r="P1122" s="129"/>
      <c r="Q1122" s="129"/>
      <c r="R1122" s="129"/>
      <c r="S1122" s="129"/>
      <c r="T1122" s="129"/>
      <c r="U1122" s="129"/>
      <c r="V1122" s="129"/>
    </row>
    <row r="1123" spans="1:22" s="225" customFormat="1" ht="45">
      <c r="A1123" s="303">
        <v>1405</v>
      </c>
      <c r="B1123" s="324" t="s">
        <v>4960</v>
      </c>
      <c r="C1123" s="290" t="s">
        <v>2393</v>
      </c>
      <c r="D1123" s="632">
        <v>5489</v>
      </c>
      <c r="E1123" s="9" t="s">
        <v>2392</v>
      </c>
      <c r="F1123" s="933">
        <v>4781.96</v>
      </c>
      <c r="G1123" s="528" t="s">
        <v>6283</v>
      </c>
      <c r="H1123" s="48" t="s">
        <v>4753</v>
      </c>
      <c r="I1123" s="316"/>
      <c r="J1123" s="452" t="s">
        <v>6743</v>
      </c>
      <c r="K1123" s="584" t="s">
        <v>6765</v>
      </c>
      <c r="L1123" s="95" t="s">
        <v>6766</v>
      </c>
      <c r="M1123" s="315"/>
      <c r="N1123" s="726">
        <f t="shared" si="17"/>
        <v>1119</v>
      </c>
      <c r="O1123" s="129"/>
      <c r="P1123" s="129"/>
      <c r="Q1123" s="129"/>
      <c r="R1123" s="129"/>
      <c r="S1123" s="129"/>
      <c r="T1123" s="129"/>
      <c r="U1123" s="129"/>
      <c r="V1123" s="129"/>
    </row>
    <row r="1124" spans="1:22" s="225" customFormat="1" ht="45">
      <c r="A1124" s="302">
        <v>1407</v>
      </c>
      <c r="B1124" s="324" t="s">
        <v>4961</v>
      </c>
      <c r="C1124" s="290" t="s">
        <v>2394</v>
      </c>
      <c r="D1124" s="632">
        <v>2611</v>
      </c>
      <c r="E1124" s="9" t="s">
        <v>2395</v>
      </c>
      <c r="F1124" s="933">
        <v>2547944.35</v>
      </c>
      <c r="G1124" s="528" t="s">
        <v>6283</v>
      </c>
      <c r="H1124" s="48" t="s">
        <v>4754</v>
      </c>
      <c r="I1124" s="316"/>
      <c r="J1124" s="698"/>
      <c r="K1124" s="696"/>
      <c r="L1124" s="435"/>
      <c r="M1124" s="315"/>
      <c r="N1124" s="726">
        <f t="shared" si="17"/>
        <v>1120</v>
      </c>
      <c r="O1124" s="129"/>
      <c r="P1124" s="129"/>
      <c r="Q1124" s="129"/>
      <c r="R1124" s="129"/>
      <c r="S1124" s="129"/>
      <c r="T1124" s="129"/>
      <c r="U1124" s="129"/>
      <c r="V1124" s="129"/>
    </row>
    <row r="1125" spans="1:22" s="225" customFormat="1" ht="45">
      <c r="A1125" s="302">
        <v>1409</v>
      </c>
      <c r="B1125" s="324" t="s">
        <v>4962</v>
      </c>
      <c r="C1125" s="290" t="s">
        <v>2401</v>
      </c>
      <c r="D1125" s="632">
        <v>154</v>
      </c>
      <c r="E1125" s="9" t="s">
        <v>2355</v>
      </c>
      <c r="F1125" s="933">
        <v>420801.92</v>
      </c>
      <c r="G1125" s="528" t="s">
        <v>6283</v>
      </c>
      <c r="H1125" s="85" t="s">
        <v>4755</v>
      </c>
      <c r="I1125" s="316"/>
      <c r="J1125" s="472"/>
      <c r="K1125" s="474"/>
      <c r="L1125" s="430"/>
      <c r="M1125" s="315"/>
      <c r="N1125" s="726">
        <f t="shared" si="17"/>
        <v>1121</v>
      </c>
      <c r="O1125" s="129"/>
      <c r="P1125" s="129"/>
      <c r="Q1125" s="129"/>
      <c r="R1125" s="129"/>
      <c r="S1125" s="129"/>
      <c r="T1125" s="129"/>
      <c r="U1125" s="129"/>
      <c r="V1125" s="129"/>
    </row>
    <row r="1126" spans="1:22" s="225" customFormat="1" ht="45">
      <c r="A1126" s="302">
        <v>1410</v>
      </c>
      <c r="B1126" s="324" t="s">
        <v>4963</v>
      </c>
      <c r="C1126" s="290" t="s">
        <v>2402</v>
      </c>
      <c r="D1126" s="632">
        <v>635</v>
      </c>
      <c r="E1126" s="9" t="s">
        <v>2355</v>
      </c>
      <c r="F1126" s="933">
        <v>1438478.2</v>
      </c>
      <c r="G1126" s="528" t="s">
        <v>6283</v>
      </c>
      <c r="H1126" s="48" t="s">
        <v>4756</v>
      </c>
      <c r="I1126" s="315" t="s">
        <v>7371</v>
      </c>
      <c r="J1126" s="98" t="s">
        <v>7372</v>
      </c>
      <c r="K1126" s="93" t="s">
        <v>5656</v>
      </c>
      <c r="L1126" s="105" t="s">
        <v>5096</v>
      </c>
      <c r="M1126" s="315"/>
      <c r="N1126" s="726">
        <f t="shared" si="17"/>
        <v>1122</v>
      </c>
      <c r="O1126" s="129"/>
      <c r="P1126" s="129"/>
      <c r="Q1126" s="129"/>
      <c r="R1126" s="129"/>
      <c r="S1126" s="129"/>
      <c r="T1126" s="129"/>
      <c r="U1126" s="129"/>
      <c r="V1126" s="129"/>
    </row>
    <row r="1127" spans="1:22" s="225" customFormat="1" ht="60">
      <c r="A1127" s="302">
        <v>1411</v>
      </c>
      <c r="B1127" s="324" t="s">
        <v>4964</v>
      </c>
      <c r="C1127" s="290" t="s">
        <v>2403</v>
      </c>
      <c r="D1127" s="632">
        <v>4810</v>
      </c>
      <c r="E1127" s="9" t="s">
        <v>2404</v>
      </c>
      <c r="F1127" s="933">
        <v>9767137.9000000004</v>
      </c>
      <c r="G1127" s="528" t="s">
        <v>6283</v>
      </c>
      <c r="H1127" s="48" t="s">
        <v>4757</v>
      </c>
      <c r="I1127" s="316"/>
      <c r="J1127" s="486" t="s">
        <v>6801</v>
      </c>
      <c r="K1127" s="586" t="s">
        <v>6812</v>
      </c>
      <c r="L1127" s="584" t="s">
        <v>6818</v>
      </c>
      <c r="M1127" s="315"/>
      <c r="N1127" s="726">
        <f t="shared" si="17"/>
        <v>1123</v>
      </c>
      <c r="O1127" s="129"/>
      <c r="P1127" s="129"/>
      <c r="Q1127" s="129"/>
      <c r="R1127" s="129"/>
      <c r="S1127" s="129"/>
      <c r="T1127" s="129"/>
      <c r="U1127" s="129"/>
      <c r="V1127" s="129"/>
    </row>
    <row r="1128" spans="1:22" s="225" customFormat="1" ht="195">
      <c r="A1128" s="302">
        <v>1412</v>
      </c>
      <c r="B1128" s="432" t="s">
        <v>5999</v>
      </c>
      <c r="C1128" s="290" t="s">
        <v>2405</v>
      </c>
      <c r="D1128" s="632">
        <v>22334</v>
      </c>
      <c r="E1128" s="9" t="s">
        <v>2406</v>
      </c>
      <c r="F1128" s="933">
        <v>34336068.259999998</v>
      </c>
      <c r="G1128" s="528" t="s">
        <v>6283</v>
      </c>
      <c r="H1128" s="48" t="s">
        <v>4758</v>
      </c>
      <c r="I1128" s="316"/>
      <c r="J1128" s="448" t="s">
        <v>6051</v>
      </c>
      <c r="K1128" s="98" t="s">
        <v>2500</v>
      </c>
      <c r="L1128" s="123" t="s">
        <v>2499</v>
      </c>
      <c r="M1128" s="315"/>
      <c r="N1128" s="726">
        <f t="shared" si="17"/>
        <v>1124</v>
      </c>
      <c r="O1128" s="129"/>
      <c r="P1128" s="129"/>
      <c r="Q1128" s="129"/>
      <c r="R1128" s="129"/>
      <c r="S1128" s="129"/>
      <c r="T1128" s="129"/>
      <c r="U1128" s="129"/>
      <c r="V1128" s="129"/>
    </row>
    <row r="1129" spans="1:22" s="225" customFormat="1" ht="45">
      <c r="A1129" s="302">
        <v>1413</v>
      </c>
      <c r="B1129" s="324" t="s">
        <v>4965</v>
      </c>
      <c r="C1129" s="290" t="s">
        <v>2407</v>
      </c>
      <c r="D1129" s="632">
        <v>3274</v>
      </c>
      <c r="E1129" s="9" t="s">
        <v>2404</v>
      </c>
      <c r="F1129" s="933">
        <v>4473298.9400000004</v>
      </c>
      <c r="G1129" s="528" t="s">
        <v>6283</v>
      </c>
      <c r="H1129" s="48" t="s">
        <v>4759</v>
      </c>
      <c r="I1129" s="316"/>
      <c r="J1129" s="452" t="s">
        <v>6743</v>
      </c>
      <c r="K1129" s="584" t="s">
        <v>6765</v>
      </c>
      <c r="L1129" s="95" t="s">
        <v>6767</v>
      </c>
      <c r="M1129" s="315"/>
      <c r="N1129" s="726">
        <f t="shared" si="17"/>
        <v>1125</v>
      </c>
      <c r="O1129" s="129"/>
      <c r="P1129" s="129"/>
      <c r="Q1129" s="129"/>
      <c r="R1129" s="129"/>
      <c r="S1129" s="129"/>
      <c r="T1129" s="129"/>
      <c r="U1129" s="129"/>
      <c r="V1129" s="129"/>
    </row>
    <row r="1130" spans="1:22" s="225" customFormat="1" ht="45">
      <c r="A1130" s="302">
        <v>1414</v>
      </c>
      <c r="B1130" s="324" t="s">
        <v>4966</v>
      </c>
      <c r="C1130" s="290" t="s">
        <v>2408</v>
      </c>
      <c r="D1130" s="632">
        <f>1305-597-4</f>
        <v>704</v>
      </c>
      <c r="E1130" s="9" t="s">
        <v>2404</v>
      </c>
      <c r="F1130" s="933">
        <v>609.37</v>
      </c>
      <c r="G1130" s="528" t="s">
        <v>6283</v>
      </c>
      <c r="H1130" s="48" t="s">
        <v>4760</v>
      </c>
      <c r="I1130" s="316"/>
      <c r="J1130" s="452" t="s">
        <v>6743</v>
      </c>
      <c r="K1130" s="584" t="s">
        <v>6760</v>
      </c>
      <c r="L1130" s="123" t="s">
        <v>6768</v>
      </c>
      <c r="M1130" s="315"/>
      <c r="N1130" s="726">
        <f t="shared" si="17"/>
        <v>1126</v>
      </c>
      <c r="O1130" s="129"/>
      <c r="P1130" s="129"/>
      <c r="Q1130" s="129"/>
      <c r="R1130" s="129"/>
      <c r="S1130" s="129"/>
      <c r="T1130" s="129"/>
      <c r="U1130" s="129"/>
      <c r="V1130" s="129"/>
    </row>
    <row r="1131" spans="1:22" s="225" customFormat="1" ht="45">
      <c r="A1131" s="302">
        <v>1415</v>
      </c>
      <c r="B1131" s="324" t="s">
        <v>4098</v>
      </c>
      <c r="C1131" s="290" t="s">
        <v>2409</v>
      </c>
      <c r="D1131" s="632">
        <v>29050</v>
      </c>
      <c r="E1131" s="9" t="s">
        <v>2404</v>
      </c>
      <c r="F1131" s="933">
        <v>25308.06</v>
      </c>
      <c r="G1131" s="528" t="s">
        <v>6283</v>
      </c>
      <c r="H1131" s="48" t="s">
        <v>4761</v>
      </c>
      <c r="I1131" s="316"/>
      <c r="J1131" s="452" t="s">
        <v>6743</v>
      </c>
      <c r="K1131" s="584" t="s">
        <v>6769</v>
      </c>
      <c r="L1131" s="95" t="s">
        <v>6770</v>
      </c>
      <c r="M1131" s="315"/>
      <c r="N1131" s="726">
        <f t="shared" si="17"/>
        <v>1127</v>
      </c>
      <c r="O1131" s="129"/>
      <c r="P1131" s="129"/>
      <c r="Q1131" s="129"/>
      <c r="R1131" s="129"/>
      <c r="S1131" s="129"/>
      <c r="T1131" s="129"/>
      <c r="U1131" s="129"/>
      <c r="V1131" s="129"/>
    </row>
    <row r="1132" spans="1:22" s="225" customFormat="1" ht="45">
      <c r="A1132" s="302">
        <v>1416</v>
      </c>
      <c r="B1132" s="324" t="s">
        <v>4098</v>
      </c>
      <c r="C1132" s="290" t="s">
        <v>2410</v>
      </c>
      <c r="D1132" s="666">
        <f>15241-663</f>
        <v>14578</v>
      </c>
      <c r="E1132" s="696" t="s">
        <v>2411</v>
      </c>
      <c r="F1132" s="933">
        <v>11323.59</v>
      </c>
      <c r="G1132" s="528" t="s">
        <v>6283</v>
      </c>
      <c r="H1132" s="48" t="s">
        <v>4762</v>
      </c>
      <c r="I1132" s="316"/>
      <c r="J1132" s="452" t="s">
        <v>6743</v>
      </c>
      <c r="K1132" s="584" t="s">
        <v>6769</v>
      </c>
      <c r="L1132" s="95" t="s">
        <v>6771</v>
      </c>
      <c r="M1132" s="315"/>
      <c r="N1132" s="726">
        <f t="shared" si="17"/>
        <v>1128</v>
      </c>
      <c r="O1132" s="129"/>
      <c r="P1132" s="129"/>
      <c r="Q1132" s="129"/>
      <c r="R1132" s="129"/>
      <c r="S1132" s="129"/>
      <c r="T1132" s="129"/>
      <c r="U1132" s="129"/>
      <c r="V1132" s="129"/>
    </row>
    <row r="1133" spans="1:22" s="225" customFormat="1" ht="45">
      <c r="A1133" s="347">
        <v>1417</v>
      </c>
      <c r="B1133" s="346" t="s">
        <v>5240</v>
      </c>
      <c r="C1133" s="346" t="s">
        <v>2412</v>
      </c>
      <c r="D1133" s="636">
        <v>286</v>
      </c>
      <c r="E1133" s="348" t="s">
        <v>5241</v>
      </c>
      <c r="F1133" s="973">
        <v>715040.04</v>
      </c>
      <c r="G1133" s="528" t="s">
        <v>6283</v>
      </c>
      <c r="H1133" s="48" t="s">
        <v>5242</v>
      </c>
      <c r="I1133" s="316"/>
      <c r="J1133" s="480"/>
      <c r="K1133" s="481"/>
      <c r="L1133" s="482"/>
      <c r="M1133" s="315"/>
      <c r="N1133" s="726">
        <f t="shared" si="17"/>
        <v>1129</v>
      </c>
      <c r="O1133" s="129"/>
      <c r="P1133" s="129"/>
      <c r="Q1133" s="129"/>
      <c r="R1133" s="129"/>
      <c r="S1133" s="129"/>
      <c r="T1133" s="129"/>
      <c r="U1133" s="129"/>
      <c r="V1133" s="129"/>
    </row>
    <row r="1134" spans="1:22" s="225" customFormat="1" ht="45">
      <c r="A1134" s="1106">
        <v>1419</v>
      </c>
      <c r="B1134" s="1044" t="s">
        <v>4967</v>
      </c>
      <c r="C1134" s="1044" t="s">
        <v>2413</v>
      </c>
      <c r="D1134" s="1070">
        <v>1711</v>
      </c>
      <c r="E1134" s="137" t="s">
        <v>2420</v>
      </c>
      <c r="F1134" s="1096">
        <v>3982592.04</v>
      </c>
      <c r="G1134" s="1114" t="s">
        <v>6288</v>
      </c>
      <c r="H1134" s="48" t="s">
        <v>4763</v>
      </c>
      <c r="I1134" s="316"/>
      <c r="J1134" s="472"/>
      <c r="K1134" s="474"/>
      <c r="L1134" s="430"/>
      <c r="M1134" s="315"/>
      <c r="N1134" s="726">
        <f t="shared" si="17"/>
        <v>1130</v>
      </c>
      <c r="O1134" s="129"/>
      <c r="P1134" s="129"/>
      <c r="Q1134" s="129"/>
      <c r="R1134" s="129"/>
      <c r="S1134" s="129"/>
      <c r="T1134" s="129"/>
      <c r="U1134" s="129"/>
      <c r="V1134" s="129"/>
    </row>
    <row r="1135" spans="1:22" s="225" customFormat="1" ht="45">
      <c r="A1135" s="1107"/>
      <c r="B1135" s="1045"/>
      <c r="C1135" s="1045"/>
      <c r="D1135" s="1071"/>
      <c r="E1135" s="137" t="s">
        <v>2414</v>
      </c>
      <c r="F1135" s="1098"/>
      <c r="G1135" s="1115"/>
      <c r="H1135" s="709" t="s">
        <v>4764</v>
      </c>
      <c r="I1135" s="316"/>
      <c r="J1135" s="472"/>
      <c r="K1135" s="474"/>
      <c r="L1135" s="430"/>
      <c r="M1135" s="315"/>
      <c r="N1135" s="726"/>
      <c r="O1135" s="129"/>
      <c r="P1135" s="129"/>
      <c r="Q1135" s="129"/>
      <c r="R1135" s="129"/>
      <c r="S1135" s="129"/>
      <c r="T1135" s="129"/>
      <c r="U1135" s="129"/>
      <c r="V1135" s="129"/>
    </row>
    <row r="1136" spans="1:22" s="225" customFormat="1" ht="45">
      <c r="A1136" s="1106">
        <v>1420</v>
      </c>
      <c r="B1136" s="1044" t="s">
        <v>4968</v>
      </c>
      <c r="C1136" s="1044" t="s">
        <v>2415</v>
      </c>
      <c r="D1136" s="1118">
        <v>453</v>
      </c>
      <c r="E1136" s="136" t="s">
        <v>2416</v>
      </c>
      <c r="F1136" s="1096">
        <v>4319490.9000000004</v>
      </c>
      <c r="G1136" s="1114" t="s">
        <v>6288</v>
      </c>
      <c r="H1136" s="48" t="s">
        <v>4765</v>
      </c>
      <c r="I1136" s="316"/>
      <c r="J1136" s="472"/>
      <c r="K1136" s="474"/>
      <c r="L1136" s="430"/>
      <c r="M1136" s="315"/>
      <c r="N1136" s="726">
        <f>N1134+1</f>
        <v>1131</v>
      </c>
      <c r="O1136" s="129"/>
      <c r="P1136" s="129"/>
      <c r="Q1136" s="129"/>
      <c r="R1136" s="129"/>
      <c r="S1136" s="129"/>
      <c r="T1136" s="129"/>
      <c r="U1136" s="129"/>
      <c r="V1136" s="129"/>
    </row>
    <row r="1137" spans="1:22" s="225" customFormat="1" ht="45">
      <c r="A1137" s="1108"/>
      <c r="B1137" s="1066"/>
      <c r="C1137" s="1066"/>
      <c r="D1137" s="1119"/>
      <c r="E1137" s="136" t="s">
        <v>2417</v>
      </c>
      <c r="F1137" s="1097"/>
      <c r="G1137" s="1116"/>
      <c r="H1137" s="48" t="s">
        <v>4766</v>
      </c>
      <c r="I1137" s="316"/>
      <c r="J1137" s="472"/>
      <c r="K1137" s="474"/>
      <c r="L1137" s="430"/>
      <c r="M1137" s="315"/>
      <c r="N1137" s="726"/>
      <c r="O1137" s="129"/>
      <c r="P1137" s="129"/>
      <c r="Q1137" s="129"/>
      <c r="R1137" s="129"/>
      <c r="S1137" s="129"/>
      <c r="T1137" s="129"/>
      <c r="U1137" s="129"/>
      <c r="V1137" s="129"/>
    </row>
    <row r="1138" spans="1:22" s="225" customFormat="1" ht="45">
      <c r="A1138" s="1108"/>
      <c r="B1138" s="1066"/>
      <c r="C1138" s="1066"/>
      <c r="D1138" s="1119"/>
      <c r="E1138" s="136" t="s">
        <v>2418</v>
      </c>
      <c r="F1138" s="1097"/>
      <c r="G1138" s="1116"/>
      <c r="H1138" s="48" t="s">
        <v>4767</v>
      </c>
      <c r="I1138" s="316"/>
      <c r="J1138" s="472"/>
      <c r="K1138" s="474"/>
      <c r="L1138" s="430"/>
      <c r="M1138" s="315"/>
      <c r="N1138" s="726"/>
      <c r="O1138" s="129"/>
      <c r="P1138" s="129"/>
      <c r="Q1138" s="129"/>
      <c r="R1138" s="129"/>
      <c r="S1138" s="129"/>
      <c r="T1138" s="129"/>
      <c r="U1138" s="129"/>
      <c r="V1138" s="129"/>
    </row>
    <row r="1139" spans="1:22" s="225" customFormat="1" ht="45">
      <c r="A1139" s="1108"/>
      <c r="B1139" s="1066"/>
      <c r="C1139" s="1066"/>
      <c r="D1139" s="1119"/>
      <c r="E1139" s="136" t="s">
        <v>2429</v>
      </c>
      <c r="F1139" s="1097"/>
      <c r="G1139" s="1116"/>
      <c r="H1139" s="48" t="s">
        <v>4768</v>
      </c>
      <c r="I1139" s="316"/>
      <c r="J1139" s="472"/>
      <c r="K1139" s="474"/>
      <c r="L1139" s="430"/>
      <c r="M1139" s="315"/>
      <c r="N1139" s="726"/>
      <c r="O1139" s="129"/>
      <c r="P1139" s="129"/>
      <c r="Q1139" s="129"/>
      <c r="R1139" s="129"/>
      <c r="S1139" s="129"/>
      <c r="T1139" s="129"/>
      <c r="U1139" s="129"/>
      <c r="V1139" s="129"/>
    </row>
    <row r="1140" spans="1:22" s="225" customFormat="1" ht="45">
      <c r="A1140" s="1108"/>
      <c r="B1140" s="1066"/>
      <c r="C1140" s="1066"/>
      <c r="D1140" s="1119"/>
      <c r="E1140" s="319" t="s">
        <v>2908</v>
      </c>
      <c r="F1140" s="1097"/>
      <c r="G1140" s="1116"/>
      <c r="H1140" s="138" t="s">
        <v>4769</v>
      </c>
      <c r="I1140" s="316"/>
      <c r="J1140" s="472"/>
      <c r="K1140" s="474"/>
      <c r="L1140" s="430"/>
      <c r="M1140" s="315"/>
      <c r="N1140" s="726"/>
      <c r="O1140" s="129"/>
      <c r="P1140" s="129"/>
      <c r="Q1140" s="129"/>
      <c r="R1140" s="129"/>
      <c r="S1140" s="129"/>
      <c r="T1140" s="129"/>
      <c r="U1140" s="129"/>
      <c r="V1140" s="129"/>
    </row>
    <row r="1141" spans="1:22" s="225" customFormat="1" ht="45">
      <c r="A1141" s="1108"/>
      <c r="B1141" s="1066"/>
      <c r="C1141" s="1066"/>
      <c r="D1141" s="1119"/>
      <c r="E1141" s="320" t="s">
        <v>2419</v>
      </c>
      <c r="F1141" s="1097"/>
      <c r="G1141" s="1116"/>
      <c r="H1141" s="48" t="s">
        <v>4770</v>
      </c>
      <c r="I1141" s="316"/>
      <c r="J1141" s="472"/>
      <c r="K1141" s="474"/>
      <c r="L1141" s="430"/>
      <c r="M1141" s="315"/>
      <c r="N1141" s="726"/>
      <c r="O1141" s="129"/>
      <c r="P1141" s="129"/>
      <c r="Q1141" s="129"/>
      <c r="R1141" s="129"/>
      <c r="S1141" s="129"/>
      <c r="T1141" s="129"/>
      <c r="U1141" s="129"/>
      <c r="V1141" s="129"/>
    </row>
    <row r="1142" spans="1:22" s="225" customFormat="1" ht="45">
      <c r="A1142" s="1108"/>
      <c r="B1142" s="1066"/>
      <c r="C1142" s="1066"/>
      <c r="D1142" s="1119"/>
      <c r="E1142" s="319" t="s">
        <v>2907</v>
      </c>
      <c r="F1142" s="1097"/>
      <c r="G1142" s="1116"/>
      <c r="H1142" s="138" t="s">
        <v>4771</v>
      </c>
      <c r="I1142" s="316"/>
      <c r="J1142" s="472"/>
      <c r="K1142" s="474"/>
      <c r="L1142" s="430"/>
      <c r="M1142" s="315"/>
      <c r="N1142" s="726"/>
      <c r="O1142" s="129"/>
      <c r="P1142" s="129"/>
      <c r="Q1142" s="129"/>
      <c r="R1142" s="129"/>
      <c r="S1142" s="129"/>
      <c r="T1142" s="129"/>
      <c r="U1142" s="129"/>
      <c r="V1142" s="129"/>
    </row>
    <row r="1143" spans="1:22" s="225" customFormat="1" ht="45">
      <c r="A1143" s="1108"/>
      <c r="B1143" s="1066"/>
      <c r="C1143" s="1066"/>
      <c r="D1143" s="1119"/>
      <c r="E1143" s="139" t="s">
        <v>2431</v>
      </c>
      <c r="F1143" s="1097"/>
      <c r="G1143" s="1116"/>
      <c r="H1143" s="138" t="s">
        <v>4772</v>
      </c>
      <c r="I1143" s="316"/>
      <c r="J1143" s="472"/>
      <c r="K1143" s="474"/>
      <c r="L1143" s="430"/>
      <c r="M1143" s="315"/>
      <c r="N1143" s="726"/>
      <c r="O1143" s="129"/>
      <c r="P1143" s="129"/>
      <c r="Q1143" s="129"/>
      <c r="R1143" s="129"/>
      <c r="S1143" s="129"/>
      <c r="T1143" s="129"/>
      <c r="U1143" s="129"/>
      <c r="V1143" s="129"/>
    </row>
    <row r="1144" spans="1:22" s="225" customFormat="1" ht="45">
      <c r="A1144" s="1108"/>
      <c r="B1144" s="1066"/>
      <c r="C1144" s="1066"/>
      <c r="D1144" s="1119"/>
      <c r="E1144" s="258" t="s">
        <v>4901</v>
      </c>
      <c r="F1144" s="1097"/>
      <c r="G1144" s="1116"/>
      <c r="H1144" s="138" t="s">
        <v>4903</v>
      </c>
      <c r="I1144" s="316"/>
      <c r="J1144" s="472"/>
      <c r="K1144" s="474"/>
      <c r="L1144" s="430"/>
      <c r="M1144" s="315"/>
      <c r="N1144" s="726"/>
      <c r="O1144" s="129"/>
      <c r="P1144" s="129"/>
      <c r="Q1144" s="129"/>
      <c r="R1144" s="129"/>
      <c r="S1144" s="129"/>
      <c r="T1144" s="129"/>
      <c r="U1144" s="129"/>
      <c r="V1144" s="129"/>
    </row>
    <row r="1145" spans="1:22" s="225" customFormat="1" ht="45">
      <c r="A1145" s="1107"/>
      <c r="B1145" s="1045"/>
      <c r="C1145" s="1045"/>
      <c r="D1145" s="1120"/>
      <c r="E1145" s="258" t="s">
        <v>4902</v>
      </c>
      <c r="F1145" s="1098"/>
      <c r="G1145" s="1115"/>
      <c r="H1145" s="138" t="s">
        <v>4904</v>
      </c>
      <c r="I1145" s="316"/>
      <c r="J1145" s="472"/>
      <c r="K1145" s="474"/>
      <c r="L1145" s="430"/>
      <c r="M1145" s="315"/>
      <c r="N1145" s="726"/>
      <c r="O1145" s="129"/>
      <c r="P1145" s="129"/>
      <c r="Q1145" s="129"/>
      <c r="R1145" s="129"/>
      <c r="S1145" s="129"/>
      <c r="T1145" s="129"/>
      <c r="U1145" s="129"/>
      <c r="V1145" s="129"/>
    </row>
    <row r="1146" spans="1:22" s="225" customFormat="1" ht="45">
      <c r="A1146" s="1109">
        <v>1421</v>
      </c>
      <c r="B1146" s="1080" t="s">
        <v>4969</v>
      </c>
      <c r="C1146" s="1080" t="s">
        <v>2421</v>
      </c>
      <c r="D1146" s="1111">
        <v>3686</v>
      </c>
      <c r="E1146" s="136" t="s">
        <v>2423</v>
      </c>
      <c r="F1146" s="1096">
        <v>18757832.84</v>
      </c>
      <c r="G1146" s="1114" t="s">
        <v>6290</v>
      </c>
      <c r="H1146" s="48" t="s">
        <v>4773</v>
      </c>
      <c r="I1146" s="316"/>
      <c r="J1146" s="472"/>
      <c r="K1146" s="474"/>
      <c r="L1146" s="430"/>
      <c r="M1146" s="315"/>
      <c r="N1146" s="726">
        <f>N1136+1</f>
        <v>1132</v>
      </c>
      <c r="O1146" s="129"/>
      <c r="P1146" s="129"/>
      <c r="Q1146" s="129"/>
      <c r="R1146" s="129"/>
      <c r="S1146" s="129"/>
      <c r="T1146" s="129"/>
      <c r="U1146" s="129"/>
      <c r="V1146" s="129"/>
    </row>
    <row r="1147" spans="1:22" s="225" customFormat="1" ht="45">
      <c r="A1147" s="1109"/>
      <c r="B1147" s="1080"/>
      <c r="C1147" s="1080"/>
      <c r="D1147" s="1111"/>
      <c r="E1147" s="136" t="s">
        <v>2422</v>
      </c>
      <c r="F1147" s="1097"/>
      <c r="G1147" s="1116"/>
      <c r="H1147" s="48" t="s">
        <v>4774</v>
      </c>
      <c r="I1147" s="316"/>
      <c r="J1147" s="472"/>
      <c r="K1147" s="474"/>
      <c r="L1147" s="430"/>
      <c r="M1147" s="315"/>
      <c r="N1147" s="726"/>
      <c r="O1147" s="129"/>
      <c r="P1147" s="129"/>
      <c r="Q1147" s="129"/>
      <c r="R1147" s="129"/>
      <c r="S1147" s="129"/>
      <c r="T1147" s="129"/>
      <c r="U1147" s="129"/>
      <c r="V1147" s="129"/>
    </row>
    <row r="1148" spans="1:22" s="225" customFormat="1" ht="45">
      <c r="A1148" s="1109"/>
      <c r="B1148" s="1080"/>
      <c r="C1148" s="1080"/>
      <c r="D1148" s="1111"/>
      <c r="E1148" s="11" t="s">
        <v>2426</v>
      </c>
      <c r="F1148" s="1097"/>
      <c r="G1148" s="1116"/>
      <c r="H1148" s="48" t="s">
        <v>4775</v>
      </c>
      <c r="I1148" s="316"/>
      <c r="J1148" s="472"/>
      <c r="K1148" s="474"/>
      <c r="L1148" s="430"/>
      <c r="M1148" s="315"/>
      <c r="N1148" s="726"/>
      <c r="O1148" s="129"/>
      <c r="P1148" s="129"/>
      <c r="Q1148" s="129"/>
      <c r="R1148" s="129"/>
      <c r="S1148" s="129"/>
      <c r="T1148" s="129"/>
      <c r="U1148" s="129"/>
      <c r="V1148" s="129"/>
    </row>
    <row r="1149" spans="1:22" s="225" customFormat="1" ht="45">
      <c r="A1149" s="1109"/>
      <c r="B1149" s="1080"/>
      <c r="C1149" s="1080"/>
      <c r="D1149" s="1111"/>
      <c r="E1149" s="11" t="s">
        <v>2425</v>
      </c>
      <c r="F1149" s="1097"/>
      <c r="G1149" s="1116"/>
      <c r="H1149" s="48" t="s">
        <v>4776</v>
      </c>
      <c r="I1149" s="316"/>
      <c r="J1149" s="472"/>
      <c r="K1149" s="474"/>
      <c r="L1149" s="430"/>
      <c r="M1149" s="315"/>
      <c r="N1149" s="726"/>
      <c r="O1149" s="129"/>
      <c r="P1149" s="129"/>
      <c r="Q1149" s="129"/>
      <c r="R1149" s="129"/>
      <c r="S1149" s="129"/>
      <c r="T1149" s="129"/>
      <c r="U1149" s="129"/>
      <c r="V1149" s="129"/>
    </row>
    <row r="1150" spans="1:22" s="225" customFormat="1" ht="45">
      <c r="A1150" s="1109"/>
      <c r="B1150" s="1080"/>
      <c r="C1150" s="1080"/>
      <c r="D1150" s="1111"/>
      <c r="E1150" s="11" t="s">
        <v>2424</v>
      </c>
      <c r="F1150" s="1097"/>
      <c r="G1150" s="1116"/>
      <c r="H1150" s="48" t="s">
        <v>4777</v>
      </c>
      <c r="I1150" s="316"/>
      <c r="J1150" s="472"/>
      <c r="K1150" s="474"/>
      <c r="L1150" s="430"/>
      <c r="M1150" s="315"/>
      <c r="N1150" s="726"/>
      <c r="O1150" s="129"/>
      <c r="P1150" s="129"/>
      <c r="Q1150" s="129"/>
      <c r="R1150" s="129"/>
      <c r="S1150" s="129"/>
      <c r="T1150" s="129"/>
      <c r="U1150" s="129"/>
      <c r="V1150" s="129"/>
    </row>
    <row r="1151" spans="1:22" s="225" customFormat="1" ht="45">
      <c r="A1151" s="1109"/>
      <c r="B1151" s="1080"/>
      <c r="C1151" s="1080"/>
      <c r="D1151" s="1111"/>
      <c r="E1151" s="139" t="s">
        <v>2430</v>
      </c>
      <c r="F1151" s="1098"/>
      <c r="G1151" s="1115"/>
      <c r="H1151" s="138" t="s">
        <v>4778</v>
      </c>
      <c r="I1151" s="316"/>
      <c r="J1151" s="472"/>
      <c r="K1151" s="474"/>
      <c r="L1151" s="430"/>
      <c r="M1151" s="315"/>
      <c r="N1151" s="726"/>
      <c r="O1151" s="129"/>
      <c r="P1151" s="129"/>
      <c r="Q1151" s="129"/>
      <c r="R1151" s="129"/>
      <c r="S1151" s="129"/>
      <c r="T1151" s="129"/>
      <c r="U1151" s="129"/>
      <c r="V1151" s="129"/>
    </row>
    <row r="1152" spans="1:22" s="225" customFormat="1" ht="62.25" customHeight="1">
      <c r="A1152" s="303">
        <v>1423</v>
      </c>
      <c r="B1152" s="324" t="s">
        <v>4970</v>
      </c>
      <c r="C1152" s="290" t="s">
        <v>2433</v>
      </c>
      <c r="D1152" s="632">
        <v>613</v>
      </c>
      <c r="E1152" s="141" t="s">
        <v>2432</v>
      </c>
      <c r="F1152" s="974">
        <v>427923.04</v>
      </c>
      <c r="G1152" s="528" t="s">
        <v>6283</v>
      </c>
      <c r="H1152" s="48" t="s">
        <v>4779</v>
      </c>
      <c r="I1152" s="316"/>
      <c r="J1152" s="452" t="s">
        <v>6743</v>
      </c>
      <c r="K1152" s="584" t="s">
        <v>6762</v>
      </c>
      <c r="L1152" s="95" t="s">
        <v>6798</v>
      </c>
      <c r="M1152" s="315"/>
      <c r="N1152" s="726">
        <f>N1146+1</f>
        <v>1133</v>
      </c>
      <c r="O1152" s="129"/>
      <c r="P1152" s="129"/>
      <c r="Q1152" s="129"/>
      <c r="R1152" s="129"/>
      <c r="S1152" s="129"/>
      <c r="T1152" s="129"/>
      <c r="U1152" s="129"/>
      <c r="V1152" s="129"/>
    </row>
    <row r="1153" spans="1:22" s="225" customFormat="1" ht="45">
      <c r="A1153" s="303">
        <v>1425</v>
      </c>
      <c r="B1153" s="326" t="s">
        <v>4972</v>
      </c>
      <c r="C1153" s="290" t="s">
        <v>2434</v>
      </c>
      <c r="D1153" s="632">
        <v>1621</v>
      </c>
      <c r="E1153" s="141" t="s">
        <v>2435</v>
      </c>
      <c r="F1153" s="933">
        <v>2294914.54</v>
      </c>
      <c r="G1153" s="528" t="s">
        <v>6283</v>
      </c>
      <c r="H1153" s="48" t="s">
        <v>4780</v>
      </c>
      <c r="I1153" s="316"/>
      <c r="J1153" s="584" t="s">
        <v>6801</v>
      </c>
      <c r="K1153" s="586" t="s">
        <v>6819</v>
      </c>
      <c r="L1153" s="144" t="s">
        <v>6820</v>
      </c>
      <c r="M1153" s="315"/>
      <c r="N1153" s="726">
        <f t="shared" ref="N1153:N1184" si="18">N1152+1</f>
        <v>1134</v>
      </c>
      <c r="O1153" s="129"/>
      <c r="P1153" s="129"/>
      <c r="Q1153" s="129"/>
      <c r="R1153" s="129"/>
      <c r="S1153" s="129"/>
      <c r="T1153" s="129"/>
      <c r="U1153" s="129"/>
      <c r="V1153" s="129"/>
    </row>
    <row r="1154" spans="1:22" s="225" customFormat="1" ht="45">
      <c r="A1154" s="140">
        <v>1426</v>
      </c>
      <c r="B1154" s="326" t="s">
        <v>4973</v>
      </c>
      <c r="C1154" s="290" t="s">
        <v>2436</v>
      </c>
      <c r="D1154" s="632">
        <v>307</v>
      </c>
      <c r="E1154" s="143" t="s">
        <v>2438</v>
      </c>
      <c r="F1154" s="933">
        <v>31086.73</v>
      </c>
      <c r="G1154" s="528" t="s">
        <v>6283</v>
      </c>
      <c r="H1154" s="48" t="s">
        <v>4781</v>
      </c>
      <c r="I1154" s="316"/>
      <c r="J1154" s="472"/>
      <c r="K1154" s="474"/>
      <c r="L1154" s="475"/>
      <c r="M1154" s="315"/>
      <c r="N1154" s="726">
        <f t="shared" si="18"/>
        <v>1135</v>
      </c>
      <c r="O1154" s="129"/>
      <c r="P1154" s="129"/>
      <c r="Q1154" s="129"/>
      <c r="R1154" s="129"/>
      <c r="S1154" s="129"/>
      <c r="T1154" s="129"/>
      <c r="U1154" s="129"/>
      <c r="V1154" s="129"/>
    </row>
    <row r="1155" spans="1:22" s="225" customFormat="1" ht="45">
      <c r="A1155" s="140">
        <v>1427</v>
      </c>
      <c r="B1155" s="326" t="s">
        <v>4974</v>
      </c>
      <c r="C1155" s="290" t="s">
        <v>2437</v>
      </c>
      <c r="D1155" s="632">
        <v>219</v>
      </c>
      <c r="E1155" s="143" t="s">
        <v>2439</v>
      </c>
      <c r="F1155" s="933">
        <v>22175.88</v>
      </c>
      <c r="G1155" s="528" t="s">
        <v>6283</v>
      </c>
      <c r="H1155" s="48" t="s">
        <v>4782</v>
      </c>
      <c r="I1155" s="316"/>
      <c r="J1155" s="472"/>
      <c r="K1155" s="474"/>
      <c r="L1155" s="475"/>
      <c r="M1155" s="315"/>
      <c r="N1155" s="726">
        <f t="shared" si="18"/>
        <v>1136</v>
      </c>
      <c r="O1155" s="129"/>
      <c r="P1155" s="129"/>
      <c r="Q1155" s="129"/>
      <c r="R1155" s="129"/>
      <c r="S1155" s="129"/>
      <c r="T1155" s="129"/>
      <c r="U1155" s="129"/>
      <c r="V1155" s="129"/>
    </row>
    <row r="1156" spans="1:22" s="225" customFormat="1" ht="45">
      <c r="A1156" s="140">
        <v>1428</v>
      </c>
      <c r="B1156" s="326" t="s">
        <v>4975</v>
      </c>
      <c r="C1156" s="290" t="s">
        <v>2440</v>
      </c>
      <c r="D1156" s="632">
        <v>275</v>
      </c>
      <c r="E1156" s="143" t="s">
        <v>2441</v>
      </c>
      <c r="F1156" s="933">
        <v>27846.42</v>
      </c>
      <c r="G1156" s="528" t="s">
        <v>6283</v>
      </c>
      <c r="H1156" s="48" t="s">
        <v>4783</v>
      </c>
      <c r="I1156" s="316"/>
      <c r="J1156" s="472"/>
      <c r="K1156" s="474"/>
      <c r="L1156" s="475"/>
      <c r="M1156" s="315"/>
      <c r="N1156" s="726">
        <f t="shared" si="18"/>
        <v>1137</v>
      </c>
      <c r="O1156" s="129"/>
      <c r="P1156" s="129"/>
      <c r="Q1156" s="129"/>
      <c r="R1156" s="129"/>
      <c r="S1156" s="129"/>
      <c r="T1156" s="129"/>
      <c r="U1156" s="129"/>
      <c r="V1156" s="129"/>
    </row>
    <row r="1157" spans="1:22" s="225" customFormat="1" ht="45">
      <c r="A1157" s="140">
        <v>1429</v>
      </c>
      <c r="B1157" s="326" t="s">
        <v>4976</v>
      </c>
      <c r="C1157" s="290" t="s">
        <v>2442</v>
      </c>
      <c r="D1157" s="632">
        <v>38909</v>
      </c>
      <c r="E1157" s="143" t="s">
        <v>2443</v>
      </c>
      <c r="F1157" s="933">
        <v>53069152.369999997</v>
      </c>
      <c r="G1157" s="528" t="s">
        <v>6283</v>
      </c>
      <c r="H1157" s="709" t="s">
        <v>4784</v>
      </c>
      <c r="I1157" s="316"/>
      <c r="J1157" s="584" t="s">
        <v>6801</v>
      </c>
      <c r="K1157" s="586" t="s">
        <v>6821</v>
      </c>
      <c r="L1157" s="144" t="s">
        <v>6823</v>
      </c>
      <c r="M1157" s="315"/>
      <c r="N1157" s="726">
        <f t="shared" si="18"/>
        <v>1138</v>
      </c>
      <c r="O1157" s="129"/>
      <c r="P1157" s="129"/>
      <c r="Q1157" s="129"/>
      <c r="R1157" s="129"/>
      <c r="S1157" s="129"/>
      <c r="T1157" s="129"/>
      <c r="U1157" s="129"/>
      <c r="V1157" s="129"/>
    </row>
    <row r="1158" spans="1:22" s="225" customFormat="1" ht="45">
      <c r="A1158" s="140">
        <v>1430</v>
      </c>
      <c r="B1158" s="326" t="s">
        <v>4977</v>
      </c>
      <c r="C1158" s="290" t="s">
        <v>2444</v>
      </c>
      <c r="D1158" s="632">
        <v>211</v>
      </c>
      <c r="E1158" s="143" t="s">
        <v>2445</v>
      </c>
      <c r="F1158" s="933">
        <v>21365.8</v>
      </c>
      <c r="G1158" s="528" t="s">
        <v>6283</v>
      </c>
      <c r="H1158" s="48" t="s">
        <v>4785</v>
      </c>
      <c r="I1158" s="316"/>
      <c r="J1158" s="472"/>
      <c r="K1158" s="474"/>
      <c r="L1158" s="430"/>
      <c r="M1158" s="315"/>
      <c r="N1158" s="726">
        <f t="shared" si="18"/>
        <v>1139</v>
      </c>
      <c r="O1158" s="129"/>
      <c r="P1158" s="129"/>
      <c r="Q1158" s="129"/>
      <c r="R1158" s="129"/>
      <c r="S1158" s="129"/>
      <c r="T1158" s="129"/>
      <c r="U1158" s="129"/>
      <c r="V1158" s="129"/>
    </row>
    <row r="1159" spans="1:22" s="225" customFormat="1" ht="90">
      <c r="A1159" s="142">
        <v>1431</v>
      </c>
      <c r="B1159" s="326" t="s">
        <v>4978</v>
      </c>
      <c r="C1159" s="290" t="s">
        <v>2446</v>
      </c>
      <c r="D1159" s="632">
        <v>2604</v>
      </c>
      <c r="E1159" s="143" t="s">
        <v>2447</v>
      </c>
      <c r="F1159" s="933">
        <v>6203951.8799999999</v>
      </c>
      <c r="G1159" s="528" t="s">
        <v>6283</v>
      </c>
      <c r="H1159" s="48" t="s">
        <v>4786</v>
      </c>
      <c r="I1159" s="316"/>
      <c r="J1159" s="433"/>
      <c r="K1159" s="444"/>
      <c r="L1159" s="435"/>
      <c r="M1159" s="315"/>
      <c r="N1159" s="726">
        <f t="shared" si="18"/>
        <v>1140</v>
      </c>
      <c r="O1159" s="129"/>
      <c r="P1159" s="129"/>
      <c r="Q1159" s="129"/>
      <c r="R1159" s="129"/>
      <c r="S1159" s="129"/>
      <c r="T1159" s="129"/>
      <c r="U1159" s="129"/>
      <c r="V1159" s="129"/>
    </row>
    <row r="1160" spans="1:22" s="225" customFormat="1" ht="45">
      <c r="A1160" s="142">
        <v>1432</v>
      </c>
      <c r="B1160" s="326" t="s">
        <v>4979</v>
      </c>
      <c r="C1160" s="290" t="s">
        <v>2448</v>
      </c>
      <c r="D1160" s="632">
        <v>3829</v>
      </c>
      <c r="E1160" s="146" t="s">
        <v>2449</v>
      </c>
      <c r="F1160" s="933">
        <v>2795514.61</v>
      </c>
      <c r="G1160" s="528" t="s">
        <v>6283</v>
      </c>
      <c r="H1160" s="709" t="s">
        <v>4787</v>
      </c>
      <c r="I1160" s="316"/>
      <c r="J1160" s="584" t="s">
        <v>6801</v>
      </c>
      <c r="K1160" s="586" t="s">
        <v>6824</v>
      </c>
      <c r="L1160" s="144" t="s">
        <v>6825</v>
      </c>
      <c r="M1160" s="315"/>
      <c r="N1160" s="726">
        <f t="shared" si="18"/>
        <v>1141</v>
      </c>
      <c r="O1160" s="129"/>
      <c r="P1160" s="129"/>
      <c r="Q1160" s="129"/>
      <c r="R1160" s="129"/>
      <c r="S1160" s="129"/>
      <c r="T1160" s="129"/>
      <c r="U1160" s="129"/>
      <c r="V1160" s="129"/>
    </row>
    <row r="1161" spans="1:22" s="225" customFormat="1" ht="45">
      <c r="A1161" s="142">
        <v>1433</v>
      </c>
      <c r="B1161" s="326" t="s">
        <v>4980</v>
      </c>
      <c r="C1161" s="290" t="s">
        <v>2450</v>
      </c>
      <c r="D1161" s="632">
        <v>8348</v>
      </c>
      <c r="E1161" s="146" t="s">
        <v>2451</v>
      </c>
      <c r="F1161" s="933">
        <v>15304221.439999999</v>
      </c>
      <c r="G1161" s="528" t="s">
        <v>6283</v>
      </c>
      <c r="H1161" s="48" t="s">
        <v>4788</v>
      </c>
      <c r="I1161" s="316"/>
      <c r="J1161" s="452" t="s">
        <v>6743</v>
      </c>
      <c r="K1161" s="584" t="s">
        <v>6762</v>
      </c>
      <c r="L1161" s="95" t="s">
        <v>6772</v>
      </c>
      <c r="M1161" s="315"/>
      <c r="N1161" s="726">
        <f t="shared" si="18"/>
        <v>1142</v>
      </c>
      <c r="O1161" s="129"/>
      <c r="P1161" s="129"/>
      <c r="Q1161" s="129"/>
      <c r="R1161" s="129"/>
      <c r="S1161" s="129"/>
      <c r="T1161" s="129"/>
      <c r="U1161" s="129"/>
      <c r="V1161" s="129"/>
    </row>
    <row r="1162" spans="1:22" s="225" customFormat="1" ht="45">
      <c r="A1162" s="145">
        <v>1434</v>
      </c>
      <c r="B1162" s="326" t="s">
        <v>4981</v>
      </c>
      <c r="C1162" s="290" t="s">
        <v>2452</v>
      </c>
      <c r="D1162" s="632">
        <v>600</v>
      </c>
      <c r="E1162" s="146" t="s">
        <v>2453</v>
      </c>
      <c r="F1162" s="933">
        <v>165126</v>
      </c>
      <c r="G1162" s="528" t="s">
        <v>6283</v>
      </c>
      <c r="H1162" s="48" t="s">
        <v>4789</v>
      </c>
      <c r="I1162" s="316"/>
      <c r="J1162" s="433"/>
      <c r="K1162" s="444"/>
      <c r="L1162" s="435"/>
      <c r="M1162" s="315"/>
      <c r="N1162" s="726">
        <f t="shared" si="18"/>
        <v>1143</v>
      </c>
      <c r="O1162" s="129"/>
      <c r="P1162" s="129"/>
      <c r="Q1162" s="129"/>
      <c r="R1162" s="129"/>
      <c r="S1162" s="129"/>
      <c r="T1162" s="129"/>
      <c r="U1162" s="129"/>
      <c r="V1162" s="129"/>
    </row>
    <row r="1163" spans="1:22" s="225" customFormat="1" ht="45">
      <c r="A1163" s="145">
        <v>1435</v>
      </c>
      <c r="B1163" s="326" t="s">
        <v>4982</v>
      </c>
      <c r="C1163" s="290" t="s">
        <v>2454</v>
      </c>
      <c r="D1163" s="632">
        <v>1223</v>
      </c>
      <c r="E1163" s="693" t="s">
        <v>10402</v>
      </c>
      <c r="F1163" s="1024">
        <v>3290469.27</v>
      </c>
      <c r="G1163" s="528" t="s">
        <v>6283</v>
      </c>
      <c r="H1163" s="48" t="s">
        <v>4790</v>
      </c>
      <c r="I1163" s="316"/>
      <c r="J1163" s="433"/>
      <c r="K1163" s="444"/>
      <c r="L1163" s="435"/>
      <c r="M1163" s="315"/>
      <c r="N1163" s="726">
        <f t="shared" si="18"/>
        <v>1144</v>
      </c>
      <c r="O1163" s="129"/>
      <c r="P1163" s="129"/>
      <c r="Q1163" s="129"/>
      <c r="R1163" s="129"/>
      <c r="S1163" s="129"/>
      <c r="T1163" s="129"/>
      <c r="U1163" s="129"/>
      <c r="V1163" s="129"/>
    </row>
    <row r="1164" spans="1:22" s="225" customFormat="1" ht="45">
      <c r="A1164" s="306">
        <v>1438</v>
      </c>
      <c r="B1164" s="326" t="s">
        <v>4983</v>
      </c>
      <c r="C1164" s="290" t="s">
        <v>2455</v>
      </c>
      <c r="D1164" s="632">
        <v>1202346</v>
      </c>
      <c r="E1164" s="213" t="s">
        <v>2456</v>
      </c>
      <c r="F1164" s="933">
        <v>4015835.64</v>
      </c>
      <c r="G1164" s="528" t="s">
        <v>6283</v>
      </c>
      <c r="H1164" s="709" t="s">
        <v>4791</v>
      </c>
      <c r="I1164" s="316"/>
      <c r="J1164" s="693" t="s">
        <v>10384</v>
      </c>
      <c r="K1164" s="693" t="s">
        <v>10385</v>
      </c>
      <c r="L1164" s="105" t="s">
        <v>10386</v>
      </c>
      <c r="M1164" s="315" t="s">
        <v>10387</v>
      </c>
      <c r="N1164" s="726">
        <f t="shared" si="18"/>
        <v>1145</v>
      </c>
      <c r="O1164" s="129"/>
      <c r="P1164" s="129"/>
      <c r="Q1164" s="129"/>
      <c r="R1164" s="129"/>
      <c r="S1164" s="129"/>
      <c r="T1164" s="129"/>
      <c r="U1164" s="129"/>
      <c r="V1164" s="129"/>
    </row>
    <row r="1165" spans="1:22" s="225" customFormat="1" ht="45">
      <c r="A1165" s="147">
        <v>1439</v>
      </c>
      <c r="B1165" s="326" t="s">
        <v>4984</v>
      </c>
      <c r="C1165" s="290" t="s">
        <v>2465</v>
      </c>
      <c r="D1165" s="632">
        <v>4518</v>
      </c>
      <c r="E1165" s="149" t="s">
        <v>2467</v>
      </c>
      <c r="F1165" s="933">
        <v>3936.03</v>
      </c>
      <c r="G1165" s="528" t="s">
        <v>6283</v>
      </c>
      <c r="H1165" s="709" t="s">
        <v>2466</v>
      </c>
      <c r="I1165" s="316"/>
      <c r="J1165" s="452" t="s">
        <v>6743</v>
      </c>
      <c r="K1165" s="584" t="s">
        <v>6773</v>
      </c>
      <c r="L1165" s="95" t="s">
        <v>6774</v>
      </c>
      <c r="M1165" s="315"/>
      <c r="N1165" s="726">
        <f t="shared" si="18"/>
        <v>1146</v>
      </c>
      <c r="O1165" s="129"/>
      <c r="P1165" s="129"/>
      <c r="Q1165" s="129"/>
      <c r="R1165" s="129"/>
      <c r="S1165" s="129"/>
      <c r="T1165" s="129"/>
      <c r="U1165" s="129"/>
      <c r="V1165" s="129"/>
    </row>
    <row r="1166" spans="1:22" s="225" customFormat="1" ht="60">
      <c r="A1166" s="303">
        <v>1441</v>
      </c>
      <c r="B1166" s="326" t="s">
        <v>4985</v>
      </c>
      <c r="C1166" s="290" t="s">
        <v>2468</v>
      </c>
      <c r="D1166" s="632">
        <v>36984</v>
      </c>
      <c r="E1166" s="150" t="s">
        <v>2469</v>
      </c>
      <c r="F1166" s="933">
        <v>32220.080000000002</v>
      </c>
      <c r="G1166" s="528" t="s">
        <v>6283</v>
      </c>
      <c r="H1166" s="709" t="s">
        <v>4792</v>
      </c>
      <c r="I1166" s="316"/>
      <c r="J1166" s="584" t="s">
        <v>6683</v>
      </c>
      <c r="K1166" s="586" t="s">
        <v>6684</v>
      </c>
      <c r="L1166" s="123" t="s">
        <v>6685</v>
      </c>
      <c r="M1166" s="315"/>
      <c r="N1166" s="726">
        <f t="shared" si="18"/>
        <v>1147</v>
      </c>
      <c r="O1166" s="129"/>
      <c r="P1166" s="129"/>
      <c r="Q1166" s="129"/>
      <c r="R1166" s="129"/>
      <c r="S1166" s="129"/>
      <c r="T1166" s="129"/>
      <c r="U1166" s="129"/>
      <c r="V1166" s="129"/>
    </row>
    <row r="1167" spans="1:22" s="225" customFormat="1" ht="60">
      <c r="A1167" s="303">
        <v>1442</v>
      </c>
      <c r="B1167" s="326" t="s">
        <v>4986</v>
      </c>
      <c r="C1167" s="290" t="s">
        <v>2470</v>
      </c>
      <c r="D1167" s="632">
        <v>283</v>
      </c>
      <c r="E1167" s="151" t="s">
        <v>1413</v>
      </c>
      <c r="F1167" s="933">
        <v>702691.83</v>
      </c>
      <c r="G1167" s="528" t="s">
        <v>6283</v>
      </c>
      <c r="H1167" s="48" t="s">
        <v>4793</v>
      </c>
      <c r="I1167" s="316"/>
      <c r="J1167" s="433"/>
      <c r="K1167" s="444"/>
      <c r="L1167" s="435"/>
      <c r="M1167" s="315"/>
      <c r="N1167" s="726">
        <f t="shared" si="18"/>
        <v>1148</v>
      </c>
      <c r="O1167" s="129"/>
      <c r="P1167" s="129"/>
      <c r="Q1167" s="129"/>
      <c r="R1167" s="129"/>
      <c r="S1167" s="129"/>
      <c r="T1167" s="129"/>
      <c r="U1167" s="129"/>
      <c r="V1167" s="129"/>
    </row>
    <row r="1168" spans="1:22" s="225" customFormat="1" ht="45">
      <c r="A1168" s="303">
        <v>1443</v>
      </c>
      <c r="B1168" s="326" t="s">
        <v>4987</v>
      </c>
      <c r="C1168" s="290" t="s">
        <v>2471</v>
      </c>
      <c r="D1168" s="632">
        <v>7662</v>
      </c>
      <c r="E1168" s="165" t="s">
        <v>2516</v>
      </c>
      <c r="F1168" s="933">
        <v>17378335.440000001</v>
      </c>
      <c r="G1168" s="528" t="s">
        <v>6283</v>
      </c>
      <c r="H1168" s="709" t="s">
        <v>4794</v>
      </c>
      <c r="I1168" s="316"/>
      <c r="J1168" s="452" t="s">
        <v>6743</v>
      </c>
      <c r="K1168" s="584" t="s">
        <v>6773</v>
      </c>
      <c r="L1168" s="95" t="s">
        <v>6775</v>
      </c>
      <c r="M1168" s="315"/>
      <c r="N1168" s="726">
        <f t="shared" si="18"/>
        <v>1149</v>
      </c>
      <c r="O1168" s="129"/>
      <c r="P1168" s="129"/>
      <c r="Q1168" s="129"/>
      <c r="R1168" s="129"/>
      <c r="S1168" s="129"/>
      <c r="T1168" s="129"/>
      <c r="U1168" s="129"/>
      <c r="V1168" s="129"/>
    </row>
    <row r="1169" spans="1:22" s="225" customFormat="1" ht="45">
      <c r="A1169" s="303">
        <v>1445</v>
      </c>
      <c r="B1169" s="326" t="s">
        <v>4988</v>
      </c>
      <c r="C1169" s="290" t="s">
        <v>2472</v>
      </c>
      <c r="D1169" s="632">
        <v>19655</v>
      </c>
      <c r="E1169" s="152" t="s">
        <v>2473</v>
      </c>
      <c r="F1169" s="933">
        <v>17123.23</v>
      </c>
      <c r="G1169" s="528" t="s">
        <v>6283</v>
      </c>
      <c r="H1169" s="709" t="s">
        <v>4795</v>
      </c>
      <c r="I1169" s="316"/>
      <c r="J1169" s="452" t="s">
        <v>6743</v>
      </c>
      <c r="K1169" s="693" t="s">
        <v>7517</v>
      </c>
      <c r="L1169" s="123" t="s">
        <v>7518</v>
      </c>
      <c r="M1169" s="315"/>
      <c r="N1169" s="726">
        <f t="shared" si="18"/>
        <v>1150</v>
      </c>
      <c r="O1169" s="129"/>
      <c r="P1169" s="129"/>
      <c r="Q1169" s="129"/>
      <c r="R1169" s="129"/>
      <c r="S1169" s="129"/>
      <c r="T1169" s="129"/>
      <c r="U1169" s="129"/>
      <c r="V1169" s="129"/>
    </row>
    <row r="1170" spans="1:22" s="225" customFormat="1" ht="45">
      <c r="A1170" s="148">
        <v>1446</v>
      </c>
      <c r="B1170" s="326" t="s">
        <v>4989</v>
      </c>
      <c r="C1170" s="290" t="s">
        <v>2474</v>
      </c>
      <c r="D1170" s="632">
        <v>1015</v>
      </c>
      <c r="E1170" s="152" t="s">
        <v>2475</v>
      </c>
      <c r="F1170" s="933">
        <v>884.25</v>
      </c>
      <c r="G1170" s="528" t="s">
        <v>6283</v>
      </c>
      <c r="H1170" s="48" t="s">
        <v>4796</v>
      </c>
      <c r="I1170" s="316"/>
      <c r="J1170" s="452" t="s">
        <v>6743</v>
      </c>
      <c r="K1170" s="584" t="s">
        <v>6773</v>
      </c>
      <c r="L1170" s="123" t="s">
        <v>6776</v>
      </c>
      <c r="M1170" s="315"/>
      <c r="N1170" s="726">
        <f t="shared" si="18"/>
        <v>1151</v>
      </c>
      <c r="O1170" s="129"/>
      <c r="P1170" s="129"/>
      <c r="Q1170" s="129"/>
      <c r="R1170" s="129"/>
      <c r="S1170" s="129"/>
      <c r="T1170" s="129"/>
      <c r="U1170" s="129"/>
      <c r="V1170" s="129"/>
    </row>
    <row r="1171" spans="1:22" s="225" customFormat="1" ht="45">
      <c r="A1171" s="148">
        <v>1447</v>
      </c>
      <c r="B1171" s="326" t="s">
        <v>4990</v>
      </c>
      <c r="C1171" s="290" t="s">
        <v>2476</v>
      </c>
      <c r="D1171" s="632">
        <v>7089</v>
      </c>
      <c r="E1171" s="152" t="s">
        <v>2477</v>
      </c>
      <c r="F1171" s="933">
        <v>7859007.1799999997</v>
      </c>
      <c r="G1171" s="528" t="s">
        <v>6283</v>
      </c>
      <c r="H1171" s="709" t="s">
        <v>4797</v>
      </c>
      <c r="I1171" s="316"/>
      <c r="J1171" s="433"/>
      <c r="K1171" s="444"/>
      <c r="L1171" s="435"/>
      <c r="M1171" s="315"/>
      <c r="N1171" s="726">
        <f t="shared" si="18"/>
        <v>1152</v>
      </c>
      <c r="O1171" s="129"/>
      <c r="P1171" s="129"/>
      <c r="Q1171" s="129"/>
      <c r="R1171" s="129"/>
      <c r="S1171" s="129"/>
      <c r="T1171" s="129"/>
      <c r="U1171" s="129"/>
      <c r="V1171" s="129"/>
    </row>
    <row r="1172" spans="1:22" s="225" customFormat="1" ht="45">
      <c r="A1172" s="58">
        <v>1448</v>
      </c>
      <c r="B1172" s="326" t="s">
        <v>4991</v>
      </c>
      <c r="C1172" s="290" t="s">
        <v>2478</v>
      </c>
      <c r="D1172" s="632">
        <v>112</v>
      </c>
      <c r="E1172" s="152" t="s">
        <v>2479</v>
      </c>
      <c r="F1172" s="933">
        <v>330116.64</v>
      </c>
      <c r="G1172" s="528" t="s">
        <v>6283</v>
      </c>
      <c r="H1172" s="709" t="s">
        <v>4798</v>
      </c>
      <c r="I1172" s="316"/>
      <c r="J1172" s="448" t="s">
        <v>6000</v>
      </c>
      <c r="K1172" s="89" t="s">
        <v>2846</v>
      </c>
      <c r="L1172" s="89" t="s">
        <v>2865</v>
      </c>
      <c r="M1172" s="315"/>
      <c r="N1172" s="726">
        <f t="shared" si="18"/>
        <v>1153</v>
      </c>
      <c r="O1172" s="129"/>
      <c r="P1172" s="129"/>
      <c r="Q1172" s="129"/>
      <c r="R1172" s="129"/>
      <c r="S1172" s="129"/>
      <c r="T1172" s="129"/>
      <c r="U1172" s="129"/>
      <c r="V1172" s="129"/>
    </row>
    <row r="1173" spans="1:22" s="225" customFormat="1" ht="45">
      <c r="A1173" s="148">
        <v>1449</v>
      </c>
      <c r="B1173" s="326" t="s">
        <v>4992</v>
      </c>
      <c r="C1173" s="290" t="s">
        <v>2480</v>
      </c>
      <c r="D1173" s="632">
        <v>10775</v>
      </c>
      <c r="E1173" s="152" t="s">
        <v>2481</v>
      </c>
      <c r="F1173" s="933">
        <v>12977194.5</v>
      </c>
      <c r="G1173" s="528" t="s">
        <v>6283</v>
      </c>
      <c r="H1173" s="709" t="s">
        <v>4800</v>
      </c>
      <c r="I1173" s="316"/>
      <c r="J1173" s="452" t="s">
        <v>6743</v>
      </c>
      <c r="K1173" s="584" t="s">
        <v>6765</v>
      </c>
      <c r="L1173" s="123" t="s">
        <v>6777</v>
      </c>
      <c r="M1173" s="315"/>
      <c r="N1173" s="726">
        <f t="shared" si="18"/>
        <v>1154</v>
      </c>
      <c r="O1173" s="129"/>
      <c r="P1173" s="129"/>
      <c r="Q1173" s="129"/>
      <c r="R1173" s="129"/>
      <c r="S1173" s="129"/>
      <c r="T1173" s="129"/>
      <c r="U1173" s="129"/>
      <c r="V1173" s="129"/>
    </row>
    <row r="1174" spans="1:22" s="225" customFormat="1" ht="45">
      <c r="A1174" s="148">
        <v>1450</v>
      </c>
      <c r="B1174" s="326" t="s">
        <v>4993</v>
      </c>
      <c r="C1174" s="290" t="s">
        <v>2482</v>
      </c>
      <c r="D1174" s="632">
        <v>7653</v>
      </c>
      <c r="E1174" s="154" t="s">
        <v>2483</v>
      </c>
      <c r="F1174" s="933">
        <v>16639305.66</v>
      </c>
      <c r="G1174" s="528" t="s">
        <v>6283</v>
      </c>
      <c r="H1174" s="709" t="s">
        <v>4799</v>
      </c>
      <c r="I1174" s="316"/>
      <c r="J1174" s="452" t="s">
        <v>6743</v>
      </c>
      <c r="K1174" s="584" t="s">
        <v>6765</v>
      </c>
      <c r="L1174" s="123" t="s">
        <v>6778</v>
      </c>
      <c r="M1174" s="315"/>
      <c r="N1174" s="726">
        <f t="shared" si="18"/>
        <v>1155</v>
      </c>
      <c r="O1174" s="129"/>
      <c r="P1174" s="129"/>
      <c r="Q1174" s="129"/>
      <c r="R1174" s="129"/>
      <c r="S1174" s="129"/>
      <c r="T1174" s="129"/>
      <c r="U1174" s="129"/>
      <c r="V1174" s="129"/>
    </row>
    <row r="1175" spans="1:22" s="225" customFormat="1" ht="45">
      <c r="A1175" s="303">
        <v>1451</v>
      </c>
      <c r="B1175" s="326" t="s">
        <v>4994</v>
      </c>
      <c r="C1175" s="290" t="s">
        <v>2484</v>
      </c>
      <c r="D1175" s="632">
        <v>11344</v>
      </c>
      <c r="E1175" s="154" t="s">
        <v>2485</v>
      </c>
      <c r="F1175" s="933">
        <v>1148690.23</v>
      </c>
      <c r="G1175" s="528" t="s">
        <v>6283</v>
      </c>
      <c r="H1175" s="709" t="s">
        <v>4801</v>
      </c>
      <c r="I1175" s="316"/>
      <c r="J1175" s="568"/>
      <c r="K1175" s="568"/>
      <c r="L1175" s="568"/>
      <c r="M1175" s="315"/>
      <c r="N1175" s="726">
        <f t="shared" si="18"/>
        <v>1156</v>
      </c>
      <c r="O1175" s="129"/>
      <c r="P1175" s="129"/>
      <c r="Q1175" s="129"/>
      <c r="R1175" s="129"/>
      <c r="S1175" s="129"/>
      <c r="T1175" s="129"/>
      <c r="U1175" s="129"/>
      <c r="V1175" s="129"/>
    </row>
    <row r="1176" spans="1:22" s="225" customFormat="1" ht="45">
      <c r="A1176" s="303">
        <v>1452</v>
      </c>
      <c r="B1176" s="326" t="s">
        <v>4995</v>
      </c>
      <c r="C1176" s="290" t="s">
        <v>2486</v>
      </c>
      <c r="D1176" s="632">
        <v>17362</v>
      </c>
      <c r="E1176" s="165" t="s">
        <v>2517</v>
      </c>
      <c r="F1176" s="933">
        <v>40623086.740000002</v>
      </c>
      <c r="G1176" s="528" t="s">
        <v>6283</v>
      </c>
      <c r="H1176" s="48" t="s">
        <v>4802</v>
      </c>
      <c r="I1176" s="316"/>
      <c r="J1176" s="584" t="s">
        <v>6801</v>
      </c>
      <c r="K1176" s="586" t="s">
        <v>6821</v>
      </c>
      <c r="L1176" s="144" t="s">
        <v>6822</v>
      </c>
      <c r="M1176" s="315"/>
      <c r="N1176" s="726">
        <f t="shared" si="18"/>
        <v>1157</v>
      </c>
      <c r="O1176" s="129"/>
      <c r="P1176" s="129"/>
      <c r="Q1176" s="129"/>
      <c r="R1176" s="129"/>
      <c r="S1176" s="129"/>
      <c r="T1176" s="129"/>
      <c r="U1176" s="129"/>
      <c r="V1176" s="129"/>
    </row>
    <row r="1177" spans="1:22" s="225" customFormat="1" ht="45">
      <c r="A1177" s="303">
        <v>1454</v>
      </c>
      <c r="B1177" s="326" t="s">
        <v>4996</v>
      </c>
      <c r="C1177" s="290" t="s">
        <v>2487</v>
      </c>
      <c r="D1177" s="632">
        <v>23</v>
      </c>
      <c r="E1177" s="155" t="s">
        <v>2488</v>
      </c>
      <c r="F1177" s="933">
        <v>29429.19</v>
      </c>
      <c r="G1177" s="528" t="s">
        <v>6283</v>
      </c>
      <c r="H1177" s="709" t="s">
        <v>4803</v>
      </c>
      <c r="I1177" s="316"/>
      <c r="J1177" s="584" t="s">
        <v>6801</v>
      </c>
      <c r="K1177" s="586" t="s">
        <v>6824</v>
      </c>
      <c r="L1177" s="144" t="s">
        <v>6826</v>
      </c>
      <c r="M1177" s="315"/>
      <c r="N1177" s="726">
        <f t="shared" si="18"/>
        <v>1158</v>
      </c>
      <c r="O1177" s="129"/>
      <c r="P1177" s="129"/>
      <c r="Q1177" s="129"/>
      <c r="R1177" s="129"/>
      <c r="S1177" s="129"/>
      <c r="T1177" s="129"/>
      <c r="U1177" s="129"/>
      <c r="V1177" s="129"/>
    </row>
    <row r="1178" spans="1:22" s="225" customFormat="1" ht="45">
      <c r="A1178" s="303">
        <v>1455</v>
      </c>
      <c r="B1178" s="326" t="s">
        <v>4997</v>
      </c>
      <c r="C1178" s="290" t="s">
        <v>2489</v>
      </c>
      <c r="D1178" s="632">
        <v>29473</v>
      </c>
      <c r="E1178" s="155" t="s">
        <v>2490</v>
      </c>
      <c r="F1178" s="933">
        <v>41538067.280000001</v>
      </c>
      <c r="G1178" s="528" t="s">
        <v>6283</v>
      </c>
      <c r="H1178" s="709" t="s">
        <v>4804</v>
      </c>
      <c r="I1178" s="316"/>
      <c r="J1178" s="584" t="s">
        <v>6801</v>
      </c>
      <c r="K1178" s="586" t="s">
        <v>6824</v>
      </c>
      <c r="L1178" s="144" t="s">
        <v>6827</v>
      </c>
      <c r="M1178" s="315"/>
      <c r="N1178" s="726">
        <f t="shared" si="18"/>
        <v>1159</v>
      </c>
      <c r="O1178" s="129"/>
      <c r="P1178" s="129"/>
      <c r="Q1178" s="129"/>
      <c r="R1178" s="129"/>
      <c r="S1178" s="129"/>
      <c r="T1178" s="129"/>
      <c r="U1178" s="129"/>
      <c r="V1178" s="129"/>
    </row>
    <row r="1179" spans="1:22" s="225" customFormat="1" ht="60">
      <c r="A1179" s="153">
        <v>1456</v>
      </c>
      <c r="B1179" s="326" t="s">
        <v>4998</v>
      </c>
      <c r="C1179" s="290" t="s">
        <v>2492</v>
      </c>
      <c r="D1179" s="632">
        <v>22611</v>
      </c>
      <c r="E1179" s="155" t="s">
        <v>2493</v>
      </c>
      <c r="F1179" s="933">
        <v>14666399.039999999</v>
      </c>
      <c r="G1179" s="528" t="s">
        <v>6283</v>
      </c>
      <c r="H1179" s="709" t="s">
        <v>4805</v>
      </c>
      <c r="I1179" s="316"/>
      <c r="J1179" s="472"/>
      <c r="K1179" s="474"/>
      <c r="L1179" s="430"/>
      <c r="M1179" s="315"/>
      <c r="N1179" s="726">
        <f t="shared" si="18"/>
        <v>1160</v>
      </c>
      <c r="O1179" s="129"/>
      <c r="P1179" s="129"/>
      <c r="Q1179" s="129"/>
      <c r="R1179" s="129"/>
      <c r="S1179" s="129"/>
      <c r="T1179" s="129"/>
      <c r="U1179" s="129"/>
      <c r="V1179" s="129"/>
    </row>
    <row r="1180" spans="1:22" s="225" customFormat="1" ht="45">
      <c r="A1180" s="153">
        <v>1458</v>
      </c>
      <c r="B1180" s="326" t="s">
        <v>4999</v>
      </c>
      <c r="C1180" s="4" t="s">
        <v>2494</v>
      </c>
      <c r="D1180" s="632">
        <v>22829</v>
      </c>
      <c r="E1180" s="156" t="s">
        <v>1844</v>
      </c>
      <c r="F1180" s="933">
        <v>13465457.359999999</v>
      </c>
      <c r="G1180" s="528" t="s">
        <v>6283</v>
      </c>
      <c r="H1180" s="709" t="s">
        <v>4806</v>
      </c>
      <c r="I1180" s="316"/>
      <c r="J1180" s="584" t="s">
        <v>6801</v>
      </c>
      <c r="K1180" s="586" t="s">
        <v>6828</v>
      </c>
      <c r="L1180" s="144" t="s">
        <v>6829</v>
      </c>
      <c r="M1180" s="315"/>
      <c r="N1180" s="726">
        <f t="shared" si="18"/>
        <v>1161</v>
      </c>
      <c r="O1180" s="129"/>
      <c r="P1180" s="129"/>
      <c r="Q1180" s="129"/>
      <c r="R1180" s="129"/>
      <c r="S1180" s="129"/>
      <c r="T1180" s="129"/>
      <c r="U1180" s="129"/>
      <c r="V1180" s="129"/>
    </row>
    <row r="1181" spans="1:22" s="225" customFormat="1" ht="45">
      <c r="A1181" s="153">
        <v>1459</v>
      </c>
      <c r="B1181" s="326" t="s">
        <v>5000</v>
      </c>
      <c r="C1181" s="290" t="s">
        <v>2495</v>
      </c>
      <c r="D1181" s="632">
        <v>526</v>
      </c>
      <c r="E1181" s="157" t="s">
        <v>2496</v>
      </c>
      <c r="F1181" s="933">
        <v>1284607.72</v>
      </c>
      <c r="G1181" s="528" t="s">
        <v>6283</v>
      </c>
      <c r="H1181" s="48" t="s">
        <v>4807</v>
      </c>
      <c r="I1181" s="316"/>
      <c r="J1181" s="472"/>
      <c r="K1181" s="474"/>
      <c r="L1181" s="430"/>
      <c r="M1181" s="315"/>
      <c r="N1181" s="726">
        <f t="shared" si="18"/>
        <v>1162</v>
      </c>
      <c r="O1181" s="129"/>
      <c r="P1181" s="129"/>
      <c r="Q1181" s="129"/>
      <c r="R1181" s="129"/>
      <c r="S1181" s="129"/>
      <c r="T1181" s="129"/>
      <c r="U1181" s="129"/>
      <c r="V1181" s="129"/>
    </row>
    <row r="1182" spans="1:22" s="225" customFormat="1" ht="45">
      <c r="A1182" s="339">
        <v>1460</v>
      </c>
      <c r="B1182" s="248" t="s">
        <v>5223</v>
      </c>
      <c r="C1182" s="340" t="s">
        <v>5224</v>
      </c>
      <c r="D1182" s="632">
        <v>11000</v>
      </c>
      <c r="E1182" s="158" t="s">
        <v>2497</v>
      </c>
      <c r="F1182" s="933">
        <v>51260</v>
      </c>
      <c r="G1182" s="528" t="s">
        <v>6283</v>
      </c>
      <c r="H1182" s="48" t="s">
        <v>5225</v>
      </c>
      <c r="I1182" s="316"/>
      <c r="J1182" s="472"/>
      <c r="K1182" s="474"/>
      <c r="L1182" s="430"/>
      <c r="M1182" s="315"/>
      <c r="N1182" s="726">
        <f t="shared" si="18"/>
        <v>1163</v>
      </c>
      <c r="O1182" s="129"/>
      <c r="P1182" s="129"/>
      <c r="Q1182" s="129"/>
      <c r="R1182" s="129"/>
      <c r="S1182" s="129"/>
      <c r="T1182" s="129"/>
      <c r="U1182" s="129"/>
      <c r="V1182" s="129"/>
    </row>
    <row r="1183" spans="1:22" s="225" customFormat="1" ht="90">
      <c r="A1183" s="306">
        <v>1462</v>
      </c>
      <c r="B1183" s="326" t="s">
        <v>5001</v>
      </c>
      <c r="C1183" s="290" t="s">
        <v>2498</v>
      </c>
      <c r="D1183" s="632">
        <v>668</v>
      </c>
      <c r="E1183" s="159" t="s">
        <v>2352</v>
      </c>
      <c r="F1183" s="933">
        <v>1931154.6</v>
      </c>
      <c r="G1183" s="528" t="s">
        <v>6283</v>
      </c>
      <c r="H1183" s="48" t="s">
        <v>4808</v>
      </c>
      <c r="I1183" s="316"/>
      <c r="J1183" s="747" t="s">
        <v>10134</v>
      </c>
      <c r="K1183" s="571" t="s">
        <v>10135</v>
      </c>
      <c r="L1183" s="572" t="s">
        <v>10137</v>
      </c>
      <c r="M1183" s="72" t="s">
        <v>10136</v>
      </c>
      <c r="N1183" s="726">
        <f t="shared" si="18"/>
        <v>1164</v>
      </c>
      <c r="O1183" s="129"/>
      <c r="P1183" s="129"/>
      <c r="Q1183" s="129"/>
      <c r="R1183" s="129"/>
      <c r="S1183" s="129"/>
      <c r="T1183" s="129"/>
      <c r="U1183" s="129"/>
      <c r="V1183" s="129"/>
    </row>
    <row r="1184" spans="1:22" s="225" customFormat="1" ht="45">
      <c r="A1184" s="567">
        <v>1466</v>
      </c>
      <c r="B1184" s="565" t="s">
        <v>5002</v>
      </c>
      <c r="C1184" s="565" t="s">
        <v>2501</v>
      </c>
      <c r="D1184" s="624">
        <v>8623</v>
      </c>
      <c r="E1184" s="565" t="s">
        <v>2502</v>
      </c>
      <c r="F1184" s="933">
        <v>18473397.82</v>
      </c>
      <c r="G1184" s="570" t="s">
        <v>6283</v>
      </c>
      <c r="H1184" s="566" t="s">
        <v>4809</v>
      </c>
      <c r="I1184" s="568"/>
      <c r="J1184" s="571" t="s">
        <v>6499</v>
      </c>
      <c r="K1184" s="571" t="s">
        <v>6500</v>
      </c>
      <c r="L1184" s="572" t="s">
        <v>6501</v>
      </c>
      <c r="M1184" s="569" t="s">
        <v>6502</v>
      </c>
      <c r="N1184" s="726">
        <f t="shared" si="18"/>
        <v>1165</v>
      </c>
      <c r="O1184" s="129"/>
      <c r="P1184" s="129"/>
      <c r="Q1184" s="129"/>
      <c r="R1184" s="129"/>
      <c r="S1184" s="129"/>
      <c r="T1184" s="129"/>
      <c r="U1184" s="129"/>
      <c r="V1184" s="129"/>
    </row>
    <row r="1185" spans="1:22" s="225" customFormat="1" ht="45">
      <c r="A1185" s="303">
        <v>1467</v>
      </c>
      <c r="B1185" s="326" t="s">
        <v>5003</v>
      </c>
      <c r="C1185" s="290" t="s">
        <v>2503</v>
      </c>
      <c r="D1185" s="635">
        <v>470</v>
      </c>
      <c r="E1185" s="557" t="s">
        <v>5971</v>
      </c>
      <c r="F1185" s="933">
        <v>3807714.4</v>
      </c>
      <c r="G1185" s="528" t="s">
        <v>6283</v>
      </c>
      <c r="H1185" s="48" t="s">
        <v>4810</v>
      </c>
      <c r="I1185" s="316"/>
      <c r="J1185" s="472"/>
      <c r="K1185" s="474"/>
      <c r="L1185" s="430"/>
      <c r="M1185" s="315"/>
      <c r="N1185" s="726">
        <f t="shared" ref="N1185:N1216" si="19">N1184+1</f>
        <v>1166</v>
      </c>
      <c r="O1185" s="129"/>
      <c r="P1185" s="129"/>
      <c r="Q1185" s="129"/>
      <c r="R1185" s="129"/>
      <c r="S1185" s="129"/>
      <c r="T1185" s="129"/>
      <c r="U1185" s="129"/>
      <c r="V1185" s="129"/>
    </row>
    <row r="1186" spans="1:22" s="225" customFormat="1" ht="45">
      <c r="A1186" s="325">
        <v>1471</v>
      </c>
      <c r="B1186" s="350" t="s">
        <v>5006</v>
      </c>
      <c r="C1186" s="290" t="s">
        <v>2504</v>
      </c>
      <c r="D1186" s="663">
        <f>1080426-5375-10000-49998-7000-3632-1985-6307-5824-5427-3524-4907-6162-5001-211735-7750-56604-24</f>
        <v>689171</v>
      </c>
      <c r="E1186" s="897" t="s">
        <v>7452</v>
      </c>
      <c r="F1186" s="933">
        <v>282442950.93000001</v>
      </c>
      <c r="G1186" s="528" t="s">
        <v>6283</v>
      </c>
      <c r="H1186" s="48" t="s">
        <v>5004</v>
      </c>
      <c r="I1186" s="316"/>
      <c r="J1186" s="433"/>
      <c r="K1186" s="444"/>
      <c r="L1186" s="435"/>
      <c r="M1186" s="315"/>
      <c r="N1186" s="726">
        <f t="shared" si="19"/>
        <v>1167</v>
      </c>
      <c r="O1186" s="775"/>
      <c r="P1186" s="129"/>
      <c r="Q1186" s="129"/>
      <c r="R1186" s="129"/>
      <c r="S1186" s="129"/>
      <c r="T1186" s="129"/>
      <c r="U1186" s="129"/>
      <c r="V1186" s="129"/>
    </row>
    <row r="1187" spans="1:22" s="225" customFormat="1" ht="45">
      <c r="A1187" s="306">
        <v>1473</v>
      </c>
      <c r="B1187" s="309" t="s">
        <v>6235</v>
      </c>
      <c r="C1187" s="290" t="s">
        <v>2505</v>
      </c>
      <c r="D1187" s="632">
        <v>2197</v>
      </c>
      <c r="E1187" s="160" t="s">
        <v>2506</v>
      </c>
      <c r="F1187" s="933">
        <v>1914</v>
      </c>
      <c r="G1187" s="528" t="s">
        <v>6283</v>
      </c>
      <c r="H1187" s="48" t="s">
        <v>5005</v>
      </c>
      <c r="I1187" s="316"/>
      <c r="J1187" s="584" t="s">
        <v>6743</v>
      </c>
      <c r="K1187" s="586" t="s">
        <v>6779</v>
      </c>
      <c r="L1187" s="123" t="s">
        <v>6780</v>
      </c>
      <c r="M1187" s="83"/>
      <c r="N1187" s="726">
        <f t="shared" si="19"/>
        <v>1168</v>
      </c>
      <c r="O1187" s="129"/>
      <c r="P1187" s="129"/>
      <c r="Q1187" s="129"/>
      <c r="R1187" s="129"/>
      <c r="S1187" s="129"/>
      <c r="T1187" s="129"/>
      <c r="U1187" s="129"/>
      <c r="V1187" s="129"/>
    </row>
    <row r="1188" spans="1:22" s="225" customFormat="1" ht="45">
      <c r="A1188" s="306">
        <v>1474</v>
      </c>
      <c r="B1188" s="326" t="s">
        <v>5007</v>
      </c>
      <c r="C1188" s="290" t="s">
        <v>2507</v>
      </c>
      <c r="D1188" s="632">
        <v>3194</v>
      </c>
      <c r="E1188" s="162" t="s">
        <v>2508</v>
      </c>
      <c r="F1188" s="933">
        <v>9254774.6999999993</v>
      </c>
      <c r="G1188" s="528" t="s">
        <v>6283</v>
      </c>
      <c r="H1188" s="85" t="s">
        <v>5008</v>
      </c>
      <c r="I1188" s="316"/>
      <c r="J1188" s="584" t="s">
        <v>6743</v>
      </c>
      <c r="K1188" s="586" t="s">
        <v>6781</v>
      </c>
      <c r="L1188" s="123" t="s">
        <v>6782</v>
      </c>
      <c r="M1188" s="327"/>
      <c r="N1188" s="726">
        <f t="shared" si="19"/>
        <v>1169</v>
      </c>
      <c r="O1188" s="129"/>
      <c r="P1188" s="129"/>
      <c r="Q1188" s="129"/>
      <c r="R1188" s="129"/>
      <c r="S1188" s="129"/>
      <c r="T1188" s="129"/>
      <c r="U1188" s="129"/>
      <c r="V1188" s="129"/>
    </row>
    <row r="1189" spans="1:22" s="225" customFormat="1" ht="45">
      <c r="A1189" s="325">
        <v>1475</v>
      </c>
      <c r="B1189" s="326" t="s">
        <v>5009</v>
      </c>
      <c r="C1189" s="290" t="s">
        <v>2509</v>
      </c>
      <c r="D1189" s="632">
        <v>897</v>
      </c>
      <c r="E1189" s="163" t="s">
        <v>1413</v>
      </c>
      <c r="F1189" s="933">
        <v>1062451.6499999999</v>
      </c>
      <c r="G1189" s="528" t="s">
        <v>6283</v>
      </c>
      <c r="H1189" s="85" t="s">
        <v>5010</v>
      </c>
      <c r="I1189" s="316"/>
      <c r="J1189" s="701" t="s">
        <v>7373</v>
      </c>
      <c r="K1189" s="701" t="s">
        <v>7374</v>
      </c>
      <c r="L1189" s="701" t="s">
        <v>7375</v>
      </c>
      <c r="M1189" s="315"/>
      <c r="N1189" s="726">
        <f t="shared" si="19"/>
        <v>1170</v>
      </c>
      <c r="O1189" s="129"/>
      <c r="P1189" s="129"/>
      <c r="Q1189" s="129"/>
      <c r="R1189" s="129"/>
      <c r="S1189" s="129"/>
      <c r="T1189" s="129"/>
      <c r="U1189" s="129"/>
      <c r="V1189" s="129"/>
    </row>
    <row r="1190" spans="1:22" s="225" customFormat="1" ht="45">
      <c r="A1190" s="161">
        <v>1476</v>
      </c>
      <c r="B1190" s="326" t="s">
        <v>5014</v>
      </c>
      <c r="C1190" s="326" t="s">
        <v>2510</v>
      </c>
      <c r="D1190" s="632">
        <v>15279</v>
      </c>
      <c r="E1190" s="164" t="s">
        <v>2451</v>
      </c>
      <c r="F1190" s="933">
        <v>13310.9</v>
      </c>
      <c r="G1190" s="528" t="s">
        <v>6283</v>
      </c>
      <c r="H1190" s="709" t="s">
        <v>5011</v>
      </c>
      <c r="I1190" s="316"/>
      <c r="J1190" s="848" t="s">
        <v>6743</v>
      </c>
      <c r="K1190" s="693" t="s">
        <v>7691</v>
      </c>
      <c r="L1190" s="123" t="s">
        <v>7692</v>
      </c>
      <c r="M1190" s="315"/>
      <c r="N1190" s="726">
        <f t="shared" si="19"/>
        <v>1171</v>
      </c>
      <c r="O1190" s="129"/>
      <c r="P1190" s="129"/>
      <c r="Q1190" s="129"/>
      <c r="R1190" s="129"/>
      <c r="S1190" s="129"/>
      <c r="T1190" s="129"/>
      <c r="U1190" s="129"/>
      <c r="V1190" s="129"/>
    </row>
    <row r="1191" spans="1:22" s="225" customFormat="1" ht="60">
      <c r="A1191" s="306">
        <v>1478</v>
      </c>
      <c r="B1191" s="326" t="s">
        <v>5015</v>
      </c>
      <c r="C1191" s="290" t="s">
        <v>2511</v>
      </c>
      <c r="D1191" s="632">
        <v>1283</v>
      </c>
      <c r="E1191" s="165" t="s">
        <v>1973</v>
      </c>
      <c r="F1191" s="933">
        <v>1799694.36</v>
      </c>
      <c r="G1191" s="528" t="s">
        <v>6283</v>
      </c>
      <c r="H1191" s="48" t="s">
        <v>5012</v>
      </c>
      <c r="I1191" s="316"/>
      <c r="J1191" s="89" t="s">
        <v>2838</v>
      </c>
      <c r="K1191" s="98" t="s">
        <v>2839</v>
      </c>
      <c r="L1191" s="123" t="s">
        <v>2837</v>
      </c>
      <c r="M1191" s="315"/>
      <c r="N1191" s="726">
        <f t="shared" si="19"/>
        <v>1172</v>
      </c>
      <c r="O1191" s="129"/>
      <c r="P1191" s="129"/>
      <c r="Q1191" s="129"/>
      <c r="R1191" s="129"/>
      <c r="S1191" s="129"/>
      <c r="T1191" s="129"/>
      <c r="U1191" s="129"/>
      <c r="V1191" s="129"/>
    </row>
    <row r="1192" spans="1:22" s="225" customFormat="1" ht="45">
      <c r="A1192" s="306">
        <v>1480</v>
      </c>
      <c r="B1192" s="326" t="s">
        <v>5016</v>
      </c>
      <c r="C1192" s="5" t="s">
        <v>2513</v>
      </c>
      <c r="D1192" s="632">
        <v>9450</v>
      </c>
      <c r="E1192" s="165" t="s">
        <v>2514</v>
      </c>
      <c r="F1192" s="933">
        <v>17384598</v>
      </c>
      <c r="G1192" s="528" t="s">
        <v>6283</v>
      </c>
      <c r="H1192" s="48" t="s">
        <v>5013</v>
      </c>
      <c r="I1192" s="316"/>
      <c r="J1192" s="584" t="s">
        <v>6801</v>
      </c>
      <c r="K1192" s="586" t="s">
        <v>6821</v>
      </c>
      <c r="L1192" s="144" t="s">
        <v>6830</v>
      </c>
      <c r="M1192" s="315"/>
      <c r="N1192" s="726">
        <f t="shared" si="19"/>
        <v>1173</v>
      </c>
      <c r="O1192" s="129"/>
      <c r="P1192" s="129"/>
      <c r="Q1192" s="129"/>
      <c r="R1192" s="129"/>
      <c r="S1192" s="129"/>
      <c r="T1192" s="129"/>
      <c r="U1192" s="129"/>
      <c r="V1192" s="129"/>
    </row>
    <row r="1193" spans="1:22" s="129" customFormat="1" ht="58.5" customHeight="1">
      <c r="A1193" s="306">
        <v>1481</v>
      </c>
      <c r="B1193" s="12" t="s">
        <v>5021</v>
      </c>
      <c r="C1193" s="12" t="s">
        <v>5020</v>
      </c>
      <c r="D1193" s="624">
        <v>107595</v>
      </c>
      <c r="E1193" s="12" t="s">
        <v>2515</v>
      </c>
      <c r="F1193" s="933">
        <v>92576.14</v>
      </c>
      <c r="G1193" s="528" t="s">
        <v>6283</v>
      </c>
      <c r="H1193" s="698" t="s">
        <v>5017</v>
      </c>
      <c r="I1193" s="316"/>
      <c r="J1193" s="584" t="s">
        <v>6743</v>
      </c>
      <c r="K1193" s="586" t="s">
        <v>6779</v>
      </c>
      <c r="L1193" s="123" t="s">
        <v>6783</v>
      </c>
      <c r="M1193" s="328"/>
      <c r="N1193" s="726">
        <f t="shared" si="19"/>
        <v>1174</v>
      </c>
    </row>
    <row r="1194" spans="1:22" s="225" customFormat="1" ht="45">
      <c r="A1194" s="306">
        <v>1482</v>
      </c>
      <c r="B1194" s="326" t="s">
        <v>5022</v>
      </c>
      <c r="C1194" s="290" t="s">
        <v>2518</v>
      </c>
      <c r="D1194" s="635">
        <v>7775</v>
      </c>
      <c r="E1194" s="557" t="s">
        <v>1848</v>
      </c>
      <c r="F1194" s="933">
        <v>16859854.25</v>
      </c>
      <c r="G1194" s="528" t="s">
        <v>6283</v>
      </c>
      <c r="H1194" s="48" t="s">
        <v>5018</v>
      </c>
      <c r="I1194" s="316"/>
      <c r="J1194" s="846"/>
      <c r="K1194" s="847"/>
      <c r="L1194" s="849"/>
      <c r="M1194" s="315"/>
      <c r="N1194" s="726">
        <f t="shared" si="19"/>
        <v>1175</v>
      </c>
      <c r="O1194" s="129"/>
      <c r="P1194" s="129"/>
      <c r="Q1194" s="129"/>
      <c r="R1194" s="129"/>
      <c r="S1194" s="129"/>
      <c r="T1194" s="129"/>
      <c r="U1194" s="129"/>
      <c r="V1194" s="129"/>
    </row>
    <row r="1195" spans="1:22" s="225" customFormat="1" ht="45">
      <c r="A1195" s="306">
        <v>1483</v>
      </c>
      <c r="B1195" s="326" t="s">
        <v>4966</v>
      </c>
      <c r="C1195" s="290" t="s">
        <v>2519</v>
      </c>
      <c r="D1195" s="632">
        <v>597</v>
      </c>
      <c r="E1195" s="165" t="s">
        <v>2404</v>
      </c>
      <c r="F1195" s="933">
        <v>513.66999999999996</v>
      </c>
      <c r="G1195" s="528" t="s">
        <v>6283</v>
      </c>
      <c r="H1195" s="709" t="s">
        <v>5019</v>
      </c>
      <c r="I1195" s="316"/>
      <c r="J1195" s="433"/>
      <c r="K1195" s="444"/>
      <c r="L1195" s="435"/>
      <c r="M1195" s="315"/>
      <c r="N1195" s="726">
        <f t="shared" si="19"/>
        <v>1176</v>
      </c>
      <c r="O1195" s="129"/>
      <c r="P1195" s="129"/>
      <c r="Q1195" s="129"/>
      <c r="R1195" s="129"/>
      <c r="S1195" s="129"/>
      <c r="T1195" s="129"/>
      <c r="U1195" s="129"/>
      <c r="V1195" s="129"/>
    </row>
    <row r="1196" spans="1:22" s="225" customFormat="1" ht="45">
      <c r="A1196" s="306">
        <v>1484</v>
      </c>
      <c r="B1196" s="326" t="s">
        <v>5023</v>
      </c>
      <c r="C1196" s="290" t="s">
        <v>2520</v>
      </c>
      <c r="D1196" s="632">
        <v>1707</v>
      </c>
      <c r="E1196" s="165" t="s">
        <v>2521</v>
      </c>
      <c r="F1196" s="933">
        <v>4270948.1399999997</v>
      </c>
      <c r="G1196" s="528" t="s">
        <v>6283</v>
      </c>
      <c r="H1196" s="48" t="s">
        <v>5018</v>
      </c>
      <c r="I1196" s="316"/>
      <c r="J1196" s="584" t="s">
        <v>6801</v>
      </c>
      <c r="K1196" s="586" t="s">
        <v>6843</v>
      </c>
      <c r="L1196" s="608" t="s">
        <v>6831</v>
      </c>
      <c r="M1196" s="315"/>
      <c r="N1196" s="726">
        <f t="shared" si="19"/>
        <v>1177</v>
      </c>
      <c r="O1196" s="129"/>
      <c r="P1196" s="129"/>
      <c r="Q1196" s="129"/>
      <c r="R1196" s="129"/>
      <c r="S1196" s="129"/>
      <c r="T1196" s="129"/>
      <c r="U1196" s="129"/>
      <c r="V1196" s="129"/>
    </row>
    <row r="1197" spans="1:22" s="225" customFormat="1" ht="45">
      <c r="A1197" s="306">
        <v>1486</v>
      </c>
      <c r="B1197" s="326" t="s">
        <v>3715</v>
      </c>
      <c r="C1197" s="290" t="s">
        <v>2527</v>
      </c>
      <c r="D1197" s="632">
        <v>4915</v>
      </c>
      <c r="E1197" s="168" t="s">
        <v>2528</v>
      </c>
      <c r="F1197" s="933">
        <v>7378545.4500000002</v>
      </c>
      <c r="G1197" s="528" t="s">
        <v>6283</v>
      </c>
      <c r="H1197" s="709" t="s">
        <v>5024</v>
      </c>
      <c r="I1197" s="316"/>
      <c r="J1197" s="89" t="s">
        <v>2877</v>
      </c>
      <c r="K1197" s="98" t="s">
        <v>2876</v>
      </c>
      <c r="L1197" s="123" t="s">
        <v>2875</v>
      </c>
      <c r="M1197" s="315"/>
      <c r="N1197" s="726">
        <f t="shared" si="19"/>
        <v>1178</v>
      </c>
      <c r="O1197" s="129"/>
      <c r="P1197" s="129"/>
      <c r="Q1197" s="129"/>
      <c r="R1197" s="129"/>
      <c r="S1197" s="129"/>
      <c r="T1197" s="129"/>
      <c r="U1197" s="129"/>
      <c r="V1197" s="129"/>
    </row>
    <row r="1198" spans="1:22" s="225" customFormat="1" ht="60">
      <c r="A1198" s="306">
        <v>1487</v>
      </c>
      <c r="B1198" s="326" t="s">
        <v>5029</v>
      </c>
      <c r="C1198" s="290" t="s">
        <v>2536</v>
      </c>
      <c r="D1198" s="632">
        <v>7111</v>
      </c>
      <c r="E1198" s="169" t="s">
        <v>2537</v>
      </c>
      <c r="F1198" s="933">
        <v>6195.03</v>
      </c>
      <c r="G1198" s="528" t="s">
        <v>6283</v>
      </c>
      <c r="H1198" s="709" t="s">
        <v>5025</v>
      </c>
      <c r="I1198" s="316"/>
      <c r="J1198" s="584" t="s">
        <v>6743</v>
      </c>
      <c r="K1198" s="586" t="s">
        <v>6781</v>
      </c>
      <c r="L1198" s="123" t="s">
        <v>6784</v>
      </c>
      <c r="M1198" s="315"/>
      <c r="N1198" s="726">
        <f t="shared" si="19"/>
        <v>1179</v>
      </c>
      <c r="O1198" s="129"/>
      <c r="P1198" s="129"/>
      <c r="Q1198" s="129"/>
      <c r="R1198" s="129"/>
      <c r="S1198" s="129"/>
      <c r="T1198" s="129"/>
      <c r="U1198" s="129"/>
      <c r="V1198" s="129"/>
    </row>
    <row r="1199" spans="1:22" s="225" customFormat="1" ht="45">
      <c r="A1199" s="306">
        <v>1488</v>
      </c>
      <c r="B1199" s="326" t="s">
        <v>5030</v>
      </c>
      <c r="C1199" s="290" t="s">
        <v>2725</v>
      </c>
      <c r="D1199" s="632">
        <v>29645</v>
      </c>
      <c r="E1199" s="172" t="s">
        <v>2717</v>
      </c>
      <c r="F1199" s="933">
        <v>15995552.65</v>
      </c>
      <c r="G1199" s="528" t="s">
        <v>6283</v>
      </c>
      <c r="H1199" s="709" t="s">
        <v>5026</v>
      </c>
      <c r="I1199" s="316"/>
      <c r="J1199" s="433"/>
      <c r="K1199" s="444"/>
      <c r="L1199" s="435"/>
      <c r="M1199" s="315"/>
      <c r="N1199" s="726">
        <f t="shared" si="19"/>
        <v>1180</v>
      </c>
      <c r="O1199" s="129"/>
      <c r="P1199" s="129"/>
      <c r="Q1199" s="129"/>
      <c r="R1199" s="129"/>
      <c r="S1199" s="129"/>
      <c r="T1199" s="129"/>
      <c r="U1199" s="129"/>
      <c r="V1199" s="129"/>
    </row>
    <row r="1200" spans="1:22" s="225" customFormat="1" ht="60">
      <c r="A1200" s="306">
        <v>1489</v>
      </c>
      <c r="B1200" s="326" t="s">
        <v>5031</v>
      </c>
      <c r="C1200" s="290" t="s">
        <v>2719</v>
      </c>
      <c r="D1200" s="632">
        <v>59061</v>
      </c>
      <c r="E1200" s="173" t="s">
        <v>2720</v>
      </c>
      <c r="F1200" s="933">
        <v>51453.33</v>
      </c>
      <c r="G1200" s="528" t="s">
        <v>6283</v>
      </c>
      <c r="H1200" s="48" t="s">
        <v>5027</v>
      </c>
      <c r="I1200" s="316"/>
      <c r="J1200" s="584" t="s">
        <v>6801</v>
      </c>
      <c r="K1200" s="586" t="s">
        <v>6844</v>
      </c>
      <c r="L1200" s="608" t="s">
        <v>6832</v>
      </c>
      <c r="M1200" s="315"/>
      <c r="N1200" s="726">
        <f t="shared" si="19"/>
        <v>1181</v>
      </c>
      <c r="O1200" s="129"/>
      <c r="P1200" s="129"/>
      <c r="Q1200" s="129"/>
      <c r="R1200" s="129"/>
      <c r="S1200" s="129"/>
      <c r="T1200" s="129"/>
      <c r="U1200" s="129"/>
      <c r="V1200" s="129"/>
    </row>
    <row r="1201" spans="1:22" s="225" customFormat="1" ht="45">
      <c r="A1201" s="306">
        <v>1490</v>
      </c>
      <c r="B1201" s="326" t="s">
        <v>5032</v>
      </c>
      <c r="C1201" s="290" t="s">
        <v>2721</v>
      </c>
      <c r="D1201" s="632">
        <v>163</v>
      </c>
      <c r="E1201" s="173" t="s">
        <v>2722</v>
      </c>
      <c r="F1201" s="933">
        <v>52371.9</v>
      </c>
      <c r="G1201" s="528" t="s">
        <v>6283</v>
      </c>
      <c r="H1201" s="48" t="s">
        <v>5028</v>
      </c>
      <c r="I1201" s="316"/>
      <c r="J1201" s="848" t="s">
        <v>9238</v>
      </c>
      <c r="K1201" s="693" t="s">
        <v>22</v>
      </c>
      <c r="L1201" s="123" t="s">
        <v>9239</v>
      </c>
      <c r="M1201" s="315"/>
      <c r="N1201" s="726">
        <f t="shared" si="19"/>
        <v>1182</v>
      </c>
      <c r="O1201" s="129"/>
      <c r="P1201" s="129"/>
      <c r="Q1201" s="129"/>
      <c r="R1201" s="129"/>
      <c r="S1201" s="129"/>
      <c r="T1201" s="129"/>
      <c r="U1201" s="129"/>
      <c r="V1201" s="129"/>
    </row>
    <row r="1202" spans="1:22" s="129" customFormat="1" ht="45">
      <c r="A1202" s="306">
        <v>1491</v>
      </c>
      <c r="B1202" s="12" t="s">
        <v>5036</v>
      </c>
      <c r="C1202" s="12" t="s">
        <v>2735</v>
      </c>
      <c r="D1202" s="624">
        <v>665</v>
      </c>
      <c r="E1202" s="12" t="s">
        <v>2736</v>
      </c>
      <c r="F1202" s="933">
        <v>875346.15</v>
      </c>
      <c r="G1202" s="528" t="s">
        <v>6283</v>
      </c>
      <c r="H1202" s="566" t="s">
        <v>5033</v>
      </c>
      <c r="I1202" s="316"/>
      <c r="J1202" s="89" t="s">
        <v>2805</v>
      </c>
      <c r="K1202" s="98" t="s">
        <v>2799</v>
      </c>
      <c r="L1202" s="123" t="s">
        <v>2804</v>
      </c>
      <c r="M1202" s="328"/>
      <c r="N1202" s="726">
        <f t="shared" si="19"/>
        <v>1183</v>
      </c>
    </row>
    <row r="1203" spans="1:22" s="225" customFormat="1" ht="45">
      <c r="A1203" s="171">
        <v>1492</v>
      </c>
      <c r="B1203" s="326" t="s">
        <v>5037</v>
      </c>
      <c r="C1203" s="290" t="s">
        <v>2737</v>
      </c>
      <c r="D1203" s="632">
        <v>1234</v>
      </c>
      <c r="E1203" s="326" t="s">
        <v>2722</v>
      </c>
      <c r="F1203" s="933">
        <v>89715.04</v>
      </c>
      <c r="G1203" s="528" t="s">
        <v>6283</v>
      </c>
      <c r="H1203" s="709" t="s">
        <v>5034</v>
      </c>
      <c r="I1203" s="316"/>
      <c r="J1203" s="114" t="s">
        <v>5324</v>
      </c>
      <c r="K1203" s="116" t="s">
        <v>5328</v>
      </c>
      <c r="L1203" s="123" t="s">
        <v>5327</v>
      </c>
      <c r="M1203" s="315"/>
      <c r="N1203" s="726">
        <f t="shared" si="19"/>
        <v>1184</v>
      </c>
      <c r="O1203" s="129"/>
      <c r="P1203" s="129"/>
      <c r="Q1203" s="129"/>
      <c r="R1203" s="129"/>
      <c r="S1203" s="129"/>
      <c r="T1203" s="129"/>
      <c r="U1203" s="129"/>
      <c r="V1203" s="129"/>
    </row>
    <row r="1204" spans="1:22" s="225" customFormat="1" ht="45">
      <c r="A1204" s="177">
        <v>1493</v>
      </c>
      <c r="B1204" s="326" t="s">
        <v>5038</v>
      </c>
      <c r="C1204" s="290" t="s">
        <v>2743</v>
      </c>
      <c r="D1204" s="632">
        <v>5375</v>
      </c>
      <c r="E1204" s="326" t="s">
        <v>2744</v>
      </c>
      <c r="F1204" s="933">
        <v>10068450</v>
      </c>
      <c r="G1204" s="528" t="s">
        <v>6283</v>
      </c>
      <c r="H1204" s="709" t="s">
        <v>5035</v>
      </c>
      <c r="I1204" s="316"/>
      <c r="J1204" s="472"/>
      <c r="K1204" s="474"/>
      <c r="L1204" s="430"/>
      <c r="M1204" s="315"/>
      <c r="N1204" s="726">
        <f t="shared" si="19"/>
        <v>1185</v>
      </c>
      <c r="O1204" s="129"/>
      <c r="P1204" s="129"/>
      <c r="Q1204" s="129"/>
      <c r="R1204" s="129"/>
      <c r="S1204" s="129"/>
      <c r="T1204" s="129"/>
      <c r="U1204" s="129"/>
      <c r="V1204" s="129"/>
    </row>
    <row r="1205" spans="1:22" s="225" customFormat="1" ht="45">
      <c r="A1205" s="306">
        <v>1496</v>
      </c>
      <c r="B1205" s="326" t="s">
        <v>5043</v>
      </c>
      <c r="C1205" s="290" t="s">
        <v>2756</v>
      </c>
      <c r="D1205" s="631">
        <v>6326</v>
      </c>
      <c r="E1205" s="178" t="s">
        <v>2757</v>
      </c>
      <c r="F1205" s="933">
        <v>5442.98</v>
      </c>
      <c r="G1205" s="528" t="s">
        <v>6283</v>
      </c>
      <c r="H1205" s="329" t="s">
        <v>5039</v>
      </c>
      <c r="I1205" s="316"/>
      <c r="J1205" s="584" t="s">
        <v>6801</v>
      </c>
      <c r="K1205" s="586" t="s">
        <v>6845</v>
      </c>
      <c r="L1205" s="608" t="s">
        <v>6833</v>
      </c>
      <c r="M1205" s="315"/>
      <c r="N1205" s="726">
        <f t="shared" si="19"/>
        <v>1186</v>
      </c>
      <c r="O1205" s="129"/>
      <c r="P1205" s="129"/>
      <c r="Q1205" s="129"/>
      <c r="R1205" s="129"/>
      <c r="S1205" s="129"/>
      <c r="T1205" s="129"/>
      <c r="U1205" s="129"/>
      <c r="V1205" s="129"/>
    </row>
    <row r="1206" spans="1:22" s="225" customFormat="1" ht="45">
      <c r="A1206" s="60">
        <v>1497</v>
      </c>
      <c r="B1206" s="326" t="s">
        <v>5045</v>
      </c>
      <c r="C1206" s="326" t="s">
        <v>5044</v>
      </c>
      <c r="D1206" s="632">
        <v>643</v>
      </c>
      <c r="E1206" s="179" t="s">
        <v>1413</v>
      </c>
      <c r="F1206" s="933">
        <v>2173121.38</v>
      </c>
      <c r="G1206" s="528" t="s">
        <v>6283</v>
      </c>
      <c r="H1206" s="566" t="s">
        <v>5040</v>
      </c>
      <c r="I1206" s="316"/>
      <c r="J1206" s="433"/>
      <c r="K1206" s="444"/>
      <c r="L1206" s="435"/>
      <c r="M1206" s="315"/>
      <c r="N1206" s="726">
        <f t="shared" si="19"/>
        <v>1187</v>
      </c>
      <c r="O1206" s="129"/>
      <c r="P1206" s="129"/>
      <c r="Q1206" s="129"/>
      <c r="R1206" s="129"/>
      <c r="S1206" s="129"/>
      <c r="T1206" s="129"/>
      <c r="U1206" s="129"/>
      <c r="V1206" s="129"/>
    </row>
    <row r="1207" spans="1:22" s="225" customFormat="1" ht="45">
      <c r="A1207" s="306">
        <v>1499</v>
      </c>
      <c r="B1207" s="326" t="s">
        <v>5046</v>
      </c>
      <c r="C1207" s="290" t="s">
        <v>2759</v>
      </c>
      <c r="D1207" s="632">
        <f>1331*1197/1331</f>
        <v>1197</v>
      </c>
      <c r="E1207" s="180" t="s">
        <v>2760</v>
      </c>
      <c r="F1207" s="933">
        <f>3763881.66*1197/1331</f>
        <v>3384948.4200000004</v>
      </c>
      <c r="G1207" s="537" t="s">
        <v>6289</v>
      </c>
      <c r="H1207" s="698" t="s">
        <v>5041</v>
      </c>
      <c r="I1207" s="316"/>
      <c r="J1207" s="433"/>
      <c r="K1207" s="444"/>
      <c r="L1207" s="435"/>
      <c r="M1207" s="315"/>
      <c r="N1207" s="726">
        <f t="shared" si="19"/>
        <v>1188</v>
      </c>
      <c r="O1207" s="129"/>
      <c r="P1207" s="129"/>
      <c r="Q1207" s="129"/>
      <c r="R1207" s="129"/>
      <c r="S1207" s="129"/>
      <c r="T1207" s="129"/>
      <c r="U1207" s="129"/>
      <c r="V1207" s="129"/>
    </row>
    <row r="1208" spans="1:22" s="225" customFormat="1" ht="60">
      <c r="A1208" s="58">
        <v>1500</v>
      </c>
      <c r="B1208" s="7" t="s">
        <v>5047</v>
      </c>
      <c r="C1208" s="290" t="s">
        <v>2761</v>
      </c>
      <c r="D1208" s="637">
        <v>35292</v>
      </c>
      <c r="E1208" s="7" t="s">
        <v>2762</v>
      </c>
      <c r="F1208" s="933">
        <v>30365.7</v>
      </c>
      <c r="G1208" s="528" t="s">
        <v>6283</v>
      </c>
      <c r="H1208" s="436" t="s">
        <v>5042</v>
      </c>
      <c r="I1208" s="316"/>
      <c r="J1208" s="584" t="s">
        <v>6743</v>
      </c>
      <c r="K1208" s="586" t="s">
        <v>6781</v>
      </c>
      <c r="L1208" s="123" t="s">
        <v>6785</v>
      </c>
      <c r="M1208" s="315"/>
      <c r="N1208" s="726">
        <f t="shared" si="19"/>
        <v>1189</v>
      </c>
      <c r="O1208" s="129"/>
      <c r="P1208" s="129"/>
      <c r="Q1208" s="129"/>
      <c r="R1208" s="129"/>
      <c r="S1208" s="129"/>
      <c r="T1208" s="129"/>
      <c r="U1208" s="129"/>
      <c r="V1208" s="129"/>
    </row>
    <row r="1209" spans="1:22" s="225" customFormat="1" ht="45">
      <c r="A1209" s="306">
        <v>1501</v>
      </c>
      <c r="B1209" s="326" t="s">
        <v>5058</v>
      </c>
      <c r="C1209" s="290" t="s">
        <v>2763</v>
      </c>
      <c r="D1209" s="632">
        <v>3036</v>
      </c>
      <c r="E1209" s="181" t="s">
        <v>2764</v>
      </c>
      <c r="F1209" s="933">
        <v>2612.21</v>
      </c>
      <c r="G1209" s="528" t="s">
        <v>6283</v>
      </c>
      <c r="H1209" s="566" t="s">
        <v>5059</v>
      </c>
      <c r="I1209" s="316"/>
      <c r="J1209" s="701" t="s">
        <v>6743</v>
      </c>
      <c r="K1209" s="693" t="s">
        <v>7115</v>
      </c>
      <c r="L1209" s="123" t="s">
        <v>7114</v>
      </c>
      <c r="M1209" s="315"/>
      <c r="N1209" s="726">
        <f t="shared" si="19"/>
        <v>1190</v>
      </c>
      <c r="O1209" s="129"/>
      <c r="P1209" s="129"/>
      <c r="Q1209" s="129"/>
      <c r="R1209" s="129"/>
      <c r="S1209" s="129"/>
      <c r="T1209" s="129"/>
      <c r="U1209" s="129"/>
      <c r="V1209" s="129"/>
    </row>
    <row r="1210" spans="1:22" s="225" customFormat="1" ht="45">
      <c r="A1210" s="306">
        <v>1502</v>
      </c>
      <c r="B1210" s="326" t="s">
        <v>5064</v>
      </c>
      <c r="C1210" s="344" t="s">
        <v>2772</v>
      </c>
      <c r="D1210" s="638">
        <v>10000</v>
      </c>
      <c r="E1210" s="345" t="s">
        <v>5239</v>
      </c>
      <c r="F1210" s="933">
        <v>18469900</v>
      </c>
      <c r="G1210" s="528" t="s">
        <v>6283</v>
      </c>
      <c r="H1210" s="566" t="s">
        <v>5060</v>
      </c>
      <c r="I1210" s="316"/>
      <c r="J1210" s="448" t="s">
        <v>6001</v>
      </c>
      <c r="K1210" s="98" t="s">
        <v>5309</v>
      </c>
      <c r="L1210" s="123" t="s">
        <v>5308</v>
      </c>
      <c r="M1210" s="315"/>
      <c r="N1210" s="726">
        <f t="shared" si="19"/>
        <v>1191</v>
      </c>
      <c r="O1210" s="129"/>
      <c r="P1210" s="129"/>
      <c r="Q1210" s="129"/>
      <c r="R1210" s="129"/>
      <c r="S1210" s="129"/>
      <c r="T1210" s="129"/>
      <c r="U1210" s="129"/>
      <c r="V1210" s="129"/>
    </row>
    <row r="1211" spans="1:22" s="225" customFormat="1" ht="45">
      <c r="A1211" s="306">
        <v>1503</v>
      </c>
      <c r="B1211" s="326" t="s">
        <v>5065</v>
      </c>
      <c r="C1211" s="290" t="s">
        <v>2773</v>
      </c>
      <c r="D1211" s="632">
        <v>2976</v>
      </c>
      <c r="E1211" s="183" t="s">
        <v>2774</v>
      </c>
      <c r="F1211" s="933">
        <v>4314431.4000000004</v>
      </c>
      <c r="G1211" s="528" t="s">
        <v>6283</v>
      </c>
      <c r="H1211" s="566" t="s">
        <v>5061</v>
      </c>
      <c r="I1211" s="316"/>
      <c r="J1211" s="448" t="s">
        <v>6002</v>
      </c>
      <c r="K1211" s="98" t="s">
        <v>2806</v>
      </c>
      <c r="L1211" s="123" t="s">
        <v>2873</v>
      </c>
      <c r="M1211" s="315"/>
      <c r="N1211" s="726">
        <f t="shared" si="19"/>
        <v>1192</v>
      </c>
      <c r="O1211" s="129"/>
      <c r="P1211" s="129"/>
      <c r="Q1211" s="129"/>
      <c r="R1211" s="129"/>
      <c r="S1211" s="129"/>
      <c r="T1211" s="129"/>
      <c r="U1211" s="129"/>
      <c r="V1211" s="129"/>
    </row>
    <row r="1212" spans="1:22" s="225" customFormat="1" ht="45">
      <c r="A1212" s="306">
        <v>1504</v>
      </c>
      <c r="B1212" s="326" t="s">
        <v>5066</v>
      </c>
      <c r="C1212" s="290" t="s">
        <v>2775</v>
      </c>
      <c r="D1212" s="632">
        <v>7131</v>
      </c>
      <c r="E1212" s="184" t="s">
        <v>2776</v>
      </c>
      <c r="F1212" s="933">
        <v>6135.6</v>
      </c>
      <c r="G1212" s="528" t="s">
        <v>6283</v>
      </c>
      <c r="H1212" s="566" t="s">
        <v>5062</v>
      </c>
      <c r="I1212" s="316"/>
      <c r="J1212" s="584" t="s">
        <v>6743</v>
      </c>
      <c r="K1212" s="586" t="s">
        <v>6786</v>
      </c>
      <c r="L1212" s="123" t="s">
        <v>6787</v>
      </c>
      <c r="M1212" s="315"/>
      <c r="N1212" s="726">
        <f t="shared" si="19"/>
        <v>1193</v>
      </c>
      <c r="O1212" s="129"/>
      <c r="P1212" s="129"/>
      <c r="Q1212" s="129"/>
      <c r="R1212" s="129"/>
      <c r="S1212" s="129"/>
      <c r="T1212" s="129"/>
      <c r="U1212" s="129"/>
      <c r="V1212" s="129"/>
    </row>
    <row r="1213" spans="1:22" s="225" customFormat="1" ht="45">
      <c r="A1213" s="306">
        <v>1505</v>
      </c>
      <c r="B1213" s="326" t="s">
        <v>5067</v>
      </c>
      <c r="C1213" s="290" t="s">
        <v>2781</v>
      </c>
      <c r="D1213" s="632">
        <v>1396</v>
      </c>
      <c r="E1213" s="187" t="s">
        <v>2782</v>
      </c>
      <c r="F1213" s="933">
        <v>2728230.72</v>
      </c>
      <c r="G1213" s="528" t="s">
        <v>6283</v>
      </c>
      <c r="H1213" s="329" t="s">
        <v>5063</v>
      </c>
      <c r="I1213" s="316"/>
      <c r="J1213" s="459"/>
      <c r="K1213" s="444"/>
      <c r="L1213" s="435"/>
      <c r="M1213" s="315"/>
      <c r="N1213" s="726">
        <f t="shared" si="19"/>
        <v>1194</v>
      </c>
      <c r="O1213" s="129"/>
      <c r="P1213" s="129"/>
      <c r="Q1213" s="129"/>
      <c r="R1213" s="129"/>
      <c r="S1213" s="129"/>
      <c r="T1213" s="129"/>
      <c r="U1213" s="129"/>
      <c r="V1213" s="129"/>
    </row>
    <row r="1214" spans="1:22" s="225" customFormat="1" ht="45">
      <c r="A1214" s="306">
        <v>1506</v>
      </c>
      <c r="B1214" s="326" t="s">
        <v>5070</v>
      </c>
      <c r="C1214" s="290" t="s">
        <v>2783</v>
      </c>
      <c r="D1214" s="632">
        <v>5338</v>
      </c>
      <c r="E1214" s="188" t="s">
        <v>2784</v>
      </c>
      <c r="F1214" s="933">
        <v>4061833.36</v>
      </c>
      <c r="G1214" s="528" t="s">
        <v>6283</v>
      </c>
      <c r="H1214" s="566" t="s">
        <v>5068</v>
      </c>
      <c r="I1214" s="316"/>
      <c r="J1214" s="433"/>
      <c r="K1214" s="444"/>
      <c r="L1214" s="435"/>
      <c r="M1214" s="315"/>
      <c r="N1214" s="726">
        <f t="shared" si="19"/>
        <v>1195</v>
      </c>
      <c r="O1214" s="129"/>
      <c r="P1214" s="129"/>
      <c r="Q1214" s="129"/>
      <c r="R1214" s="129"/>
      <c r="S1214" s="129"/>
      <c r="T1214" s="129"/>
      <c r="U1214" s="129"/>
      <c r="V1214" s="129"/>
    </row>
    <row r="1215" spans="1:22" s="225" customFormat="1" ht="62.25" customHeight="1">
      <c r="A1215" s="306">
        <v>1509</v>
      </c>
      <c r="B1215" s="326" t="s">
        <v>5071</v>
      </c>
      <c r="C1215" s="290" t="s">
        <v>2796</v>
      </c>
      <c r="D1215" s="632">
        <v>3763</v>
      </c>
      <c r="E1215" s="192" t="s">
        <v>2797</v>
      </c>
      <c r="F1215" s="933">
        <v>4164775.51</v>
      </c>
      <c r="G1215" s="528" t="s">
        <v>6283</v>
      </c>
      <c r="H1215" s="566" t="s">
        <v>5069</v>
      </c>
      <c r="I1215" s="316"/>
      <c r="J1215" s="584" t="s">
        <v>6801</v>
      </c>
      <c r="K1215" s="586" t="s">
        <v>6846</v>
      </c>
      <c r="L1215" s="608" t="s">
        <v>6841</v>
      </c>
      <c r="M1215" s="315"/>
      <c r="N1215" s="726">
        <f t="shared" si="19"/>
        <v>1196</v>
      </c>
      <c r="O1215" s="129"/>
      <c r="P1215" s="129"/>
      <c r="Q1215" s="129"/>
      <c r="R1215" s="129"/>
      <c r="S1215" s="129"/>
      <c r="T1215" s="129"/>
      <c r="U1215" s="129"/>
      <c r="V1215" s="129"/>
    </row>
    <row r="1216" spans="1:22" s="225" customFormat="1" ht="45">
      <c r="A1216" s="306">
        <v>1511</v>
      </c>
      <c r="B1216" s="326" t="s">
        <v>5006</v>
      </c>
      <c r="C1216" s="290" t="s">
        <v>2800</v>
      </c>
      <c r="D1216" s="666">
        <f>10000-2198</f>
        <v>7802</v>
      </c>
      <c r="E1216" s="847" t="s">
        <v>9240</v>
      </c>
      <c r="F1216" s="933">
        <v>13512361.82</v>
      </c>
      <c r="G1216" s="528" t="s">
        <v>6283</v>
      </c>
      <c r="H1216" s="566" t="s">
        <v>5072</v>
      </c>
      <c r="I1216" s="316"/>
      <c r="J1216" s="433"/>
      <c r="K1216" s="444"/>
      <c r="L1216" s="435"/>
      <c r="M1216" s="315"/>
      <c r="N1216" s="726">
        <f t="shared" si="19"/>
        <v>1197</v>
      </c>
      <c r="O1216" s="129"/>
      <c r="P1216" s="129"/>
      <c r="Q1216" s="129"/>
      <c r="R1216" s="129"/>
      <c r="S1216" s="129"/>
      <c r="T1216" s="129"/>
      <c r="U1216" s="129"/>
      <c r="V1216" s="129"/>
    </row>
    <row r="1217" spans="1:22" s="225" customFormat="1" ht="46.5" customHeight="1">
      <c r="A1217" s="306">
        <v>1512</v>
      </c>
      <c r="B1217" s="326" t="s">
        <v>5076</v>
      </c>
      <c r="C1217" s="290" t="s">
        <v>2801</v>
      </c>
      <c r="D1217" s="632">
        <v>968</v>
      </c>
      <c r="E1217" s="189" t="s">
        <v>2802</v>
      </c>
      <c r="F1217" s="933">
        <v>1028768.19</v>
      </c>
      <c r="G1217" s="528" t="s">
        <v>6283</v>
      </c>
      <c r="H1217" s="566" t="s">
        <v>5073</v>
      </c>
      <c r="I1217" s="316"/>
      <c r="J1217" s="89" t="s">
        <v>5078</v>
      </c>
      <c r="K1217" s="454" t="s">
        <v>6003</v>
      </c>
      <c r="L1217" s="123" t="s">
        <v>2825</v>
      </c>
      <c r="M1217" s="315"/>
      <c r="N1217" s="726">
        <f t="shared" ref="N1217:N1245" si="20">N1216+1</f>
        <v>1198</v>
      </c>
      <c r="O1217" s="129"/>
      <c r="P1217" s="129"/>
      <c r="Q1217" s="129"/>
      <c r="R1217" s="129"/>
      <c r="S1217" s="129"/>
      <c r="T1217" s="129"/>
      <c r="U1217" s="129"/>
      <c r="V1217" s="129"/>
    </row>
    <row r="1218" spans="1:22" s="225" customFormat="1" ht="45">
      <c r="A1218" s="306">
        <v>1513</v>
      </c>
      <c r="B1218" s="326" t="s">
        <v>5077</v>
      </c>
      <c r="C1218" s="290" t="s">
        <v>2803</v>
      </c>
      <c r="D1218" s="632">
        <v>9480</v>
      </c>
      <c r="E1218" s="190" t="s">
        <v>2802</v>
      </c>
      <c r="F1218" s="933">
        <v>11125443.6</v>
      </c>
      <c r="G1218" s="528" t="s">
        <v>6283</v>
      </c>
      <c r="H1218" s="566" t="s">
        <v>5074</v>
      </c>
      <c r="I1218" s="316"/>
      <c r="J1218" s="89" t="s">
        <v>6842</v>
      </c>
      <c r="K1218" s="454" t="s">
        <v>6004</v>
      </c>
      <c r="L1218" s="123" t="s">
        <v>2822</v>
      </c>
      <c r="M1218" s="315"/>
      <c r="N1218" s="726">
        <f t="shared" si="20"/>
        <v>1199</v>
      </c>
      <c r="O1218" s="129"/>
      <c r="P1218" s="129"/>
      <c r="Q1218" s="129"/>
      <c r="R1218" s="129"/>
      <c r="S1218" s="129"/>
      <c r="T1218" s="129"/>
      <c r="U1218" s="129"/>
      <c r="V1218" s="129"/>
    </row>
    <row r="1219" spans="1:22" s="225" customFormat="1" ht="45">
      <c r="A1219" s="306">
        <v>1515</v>
      </c>
      <c r="B1219" s="326" t="s">
        <v>5079</v>
      </c>
      <c r="C1219" s="290" t="s">
        <v>2807</v>
      </c>
      <c r="D1219" s="632">
        <v>12561</v>
      </c>
      <c r="E1219" s="191" t="s">
        <v>2392</v>
      </c>
      <c r="F1219" s="933">
        <v>8928735.6300000008</v>
      </c>
      <c r="G1219" s="528" t="s">
        <v>6283</v>
      </c>
      <c r="H1219" s="566" t="s">
        <v>5075</v>
      </c>
      <c r="I1219" s="316"/>
      <c r="J1219" s="584" t="s">
        <v>6801</v>
      </c>
      <c r="K1219" s="586" t="s">
        <v>6847</v>
      </c>
      <c r="L1219" s="608" t="s">
        <v>6848</v>
      </c>
      <c r="M1219" s="315"/>
      <c r="N1219" s="726">
        <f t="shared" si="20"/>
        <v>1200</v>
      </c>
      <c r="O1219" s="129"/>
      <c r="P1219" s="129"/>
      <c r="Q1219" s="129"/>
      <c r="R1219" s="129"/>
      <c r="S1219" s="129"/>
      <c r="T1219" s="129"/>
      <c r="U1219" s="129"/>
      <c r="V1219" s="129"/>
    </row>
    <row r="1220" spans="1:22" s="225" customFormat="1" ht="45">
      <c r="A1220" s="61">
        <v>1517</v>
      </c>
      <c r="B1220" s="5" t="s">
        <v>5082</v>
      </c>
      <c r="C1220" s="5" t="s">
        <v>2808</v>
      </c>
      <c r="D1220" s="622">
        <v>18500</v>
      </c>
      <c r="E1220" s="5" t="s">
        <v>2809</v>
      </c>
      <c r="F1220" s="933">
        <v>16271.73</v>
      </c>
      <c r="G1220" s="528" t="s">
        <v>6283</v>
      </c>
      <c r="H1220" s="696" t="s">
        <v>5080</v>
      </c>
      <c r="I1220" s="316"/>
      <c r="J1220" s="584" t="s">
        <v>6743</v>
      </c>
      <c r="K1220" s="586" t="s">
        <v>6786</v>
      </c>
      <c r="L1220" s="123" t="s">
        <v>6788</v>
      </c>
      <c r="M1220" s="315"/>
      <c r="N1220" s="726">
        <f t="shared" si="20"/>
        <v>1201</v>
      </c>
      <c r="O1220" s="129"/>
      <c r="P1220" s="129"/>
      <c r="Q1220" s="129"/>
      <c r="R1220" s="129"/>
      <c r="S1220" s="129"/>
      <c r="T1220" s="129"/>
      <c r="U1220" s="129"/>
      <c r="V1220" s="129"/>
    </row>
    <row r="1221" spans="1:22" s="225" customFormat="1" ht="45">
      <c r="A1221" s="306">
        <v>1519</v>
      </c>
      <c r="B1221" s="326" t="s">
        <v>5083</v>
      </c>
      <c r="C1221" s="326" t="s">
        <v>2810</v>
      </c>
      <c r="D1221" s="632">
        <v>758</v>
      </c>
      <c r="E1221" s="193" t="s">
        <v>2811</v>
      </c>
      <c r="F1221" s="933">
        <v>2400639.06</v>
      </c>
      <c r="G1221" s="528" t="s">
        <v>6283</v>
      </c>
      <c r="H1221" s="698" t="s">
        <v>5081</v>
      </c>
      <c r="I1221" s="316"/>
      <c r="J1221" s="93" t="s">
        <v>5097</v>
      </c>
      <c r="K1221" s="93" t="s">
        <v>5098</v>
      </c>
      <c r="L1221" s="390" t="s">
        <v>5084</v>
      </c>
      <c r="M1221" s="315" t="s">
        <v>6371</v>
      </c>
      <c r="N1221" s="726">
        <f t="shared" si="20"/>
        <v>1202</v>
      </c>
      <c r="O1221" s="129"/>
      <c r="P1221" s="129"/>
      <c r="Q1221" s="129"/>
      <c r="R1221" s="129"/>
      <c r="S1221" s="129"/>
      <c r="T1221" s="129"/>
      <c r="U1221" s="129"/>
      <c r="V1221" s="129"/>
    </row>
    <row r="1222" spans="1:22" s="225" customFormat="1" ht="45">
      <c r="A1222" s="306">
        <v>1525</v>
      </c>
      <c r="B1222" s="326" t="s">
        <v>5086</v>
      </c>
      <c r="C1222" s="290" t="s">
        <v>2812</v>
      </c>
      <c r="D1222" s="632">
        <v>9584</v>
      </c>
      <c r="E1222" s="197" t="s">
        <v>2813</v>
      </c>
      <c r="F1222" s="933">
        <v>9813153.4399999995</v>
      </c>
      <c r="G1222" s="528" t="s">
        <v>6283</v>
      </c>
      <c r="H1222" s="698" t="s">
        <v>5085</v>
      </c>
      <c r="I1222" s="316"/>
      <c r="J1222" s="448" t="s">
        <v>6005</v>
      </c>
      <c r="K1222" s="98" t="s">
        <v>2840</v>
      </c>
      <c r="L1222" s="123" t="s">
        <v>2841</v>
      </c>
      <c r="M1222" s="315"/>
      <c r="N1222" s="726">
        <f t="shared" si="20"/>
        <v>1203</v>
      </c>
      <c r="O1222" s="129"/>
      <c r="P1222" s="129"/>
      <c r="Q1222" s="129"/>
      <c r="R1222" s="129"/>
      <c r="S1222" s="129"/>
      <c r="T1222" s="129"/>
      <c r="U1222" s="129"/>
      <c r="V1222" s="129"/>
    </row>
    <row r="1223" spans="1:22" s="225" customFormat="1" ht="45">
      <c r="A1223" s="306">
        <v>1530</v>
      </c>
      <c r="B1223" s="326" t="s">
        <v>5088</v>
      </c>
      <c r="C1223" s="290" t="s">
        <v>2815</v>
      </c>
      <c r="D1223" s="632">
        <v>134</v>
      </c>
      <c r="E1223" s="199" t="s">
        <v>2816</v>
      </c>
      <c r="F1223" s="933">
        <v>347412.42</v>
      </c>
      <c r="G1223" s="528" t="s">
        <v>6283</v>
      </c>
      <c r="H1223" s="698" t="s">
        <v>5087</v>
      </c>
      <c r="I1223" s="316"/>
      <c r="J1223" s="93" t="s">
        <v>5657</v>
      </c>
      <c r="K1223" s="390" t="s">
        <v>5658</v>
      </c>
      <c r="L1223" s="391" t="s">
        <v>5089</v>
      </c>
      <c r="M1223" s="315"/>
      <c r="N1223" s="726">
        <f>N1222+1</f>
        <v>1204</v>
      </c>
      <c r="O1223" s="129"/>
      <c r="P1223" s="129"/>
      <c r="Q1223" s="129"/>
      <c r="R1223" s="129"/>
      <c r="S1223" s="129"/>
      <c r="T1223" s="129"/>
      <c r="U1223" s="129"/>
      <c r="V1223" s="129"/>
    </row>
    <row r="1224" spans="1:22" s="225" customFormat="1" ht="45">
      <c r="A1224" s="306">
        <v>1531</v>
      </c>
      <c r="B1224" s="326" t="s">
        <v>5093</v>
      </c>
      <c r="C1224" s="290" t="s">
        <v>2817</v>
      </c>
      <c r="D1224" s="635">
        <v>33260</v>
      </c>
      <c r="E1224" s="557" t="s">
        <v>2392</v>
      </c>
      <c r="F1224" s="933">
        <v>28057.71</v>
      </c>
      <c r="G1224" s="528" t="s">
        <v>6283</v>
      </c>
      <c r="H1224" s="698" t="s">
        <v>5090</v>
      </c>
      <c r="I1224" s="316"/>
      <c r="J1224" s="584" t="s">
        <v>6743</v>
      </c>
      <c r="K1224" s="586" t="s">
        <v>6779</v>
      </c>
      <c r="L1224" s="123" t="s">
        <v>6790</v>
      </c>
      <c r="M1224" s="315"/>
      <c r="N1224" s="726">
        <f t="shared" si="20"/>
        <v>1205</v>
      </c>
      <c r="O1224" s="129"/>
      <c r="P1224" s="129"/>
      <c r="Q1224" s="129"/>
      <c r="R1224" s="129"/>
      <c r="S1224" s="129"/>
      <c r="T1224" s="129"/>
      <c r="U1224" s="129"/>
      <c r="V1224" s="129"/>
    </row>
    <row r="1225" spans="1:22" s="225" customFormat="1" ht="60">
      <c r="A1225" s="306">
        <v>1532</v>
      </c>
      <c r="B1225" s="326" t="s">
        <v>5094</v>
      </c>
      <c r="C1225" s="290" t="s">
        <v>2818</v>
      </c>
      <c r="D1225" s="632">
        <v>938</v>
      </c>
      <c r="E1225" s="200" t="s">
        <v>2820</v>
      </c>
      <c r="F1225" s="933">
        <v>2478139.7200000002</v>
      </c>
      <c r="G1225" s="528" t="s">
        <v>6283</v>
      </c>
      <c r="H1225" s="698" t="s">
        <v>5091</v>
      </c>
      <c r="I1225" s="316"/>
      <c r="J1225" s="448" t="s">
        <v>6006</v>
      </c>
      <c r="K1225" s="98" t="s">
        <v>2819</v>
      </c>
      <c r="L1225" s="123" t="s">
        <v>2821</v>
      </c>
      <c r="M1225" s="315"/>
      <c r="N1225" s="726">
        <f t="shared" si="20"/>
        <v>1206</v>
      </c>
      <c r="O1225" s="129"/>
      <c r="P1225" s="129"/>
      <c r="Q1225" s="129"/>
      <c r="R1225" s="129"/>
      <c r="S1225" s="129"/>
      <c r="T1225" s="129"/>
      <c r="U1225" s="129"/>
      <c r="V1225" s="129"/>
    </row>
    <row r="1226" spans="1:22" s="225" customFormat="1" ht="45">
      <c r="A1226" s="306">
        <v>1535</v>
      </c>
      <c r="B1226" s="331" t="s">
        <v>5095</v>
      </c>
      <c r="C1226" s="326" t="s">
        <v>2824</v>
      </c>
      <c r="D1226" s="635">
        <v>27615</v>
      </c>
      <c r="E1226" s="557" t="s">
        <v>2392</v>
      </c>
      <c r="F1226" s="933">
        <v>24315.26</v>
      </c>
      <c r="G1226" s="528" t="s">
        <v>6283</v>
      </c>
      <c r="H1226" s="566" t="s">
        <v>5092</v>
      </c>
      <c r="I1226" s="316"/>
      <c r="J1226" s="584" t="s">
        <v>6801</v>
      </c>
      <c r="K1226" s="586" t="s">
        <v>6843</v>
      </c>
      <c r="L1226" s="608" t="s">
        <v>6849</v>
      </c>
      <c r="M1226" s="315"/>
      <c r="N1226" s="726">
        <f>N1225+1</f>
        <v>1207</v>
      </c>
      <c r="O1226" s="129"/>
      <c r="P1226" s="129"/>
      <c r="Q1226" s="129"/>
      <c r="R1226" s="129"/>
      <c r="S1226" s="129"/>
      <c r="T1226" s="129"/>
      <c r="U1226" s="129"/>
      <c r="V1226" s="129"/>
    </row>
    <row r="1227" spans="1:22" s="225" customFormat="1" ht="63" customHeight="1">
      <c r="A1227" s="306">
        <v>1536</v>
      </c>
      <c r="B1227" s="331" t="s">
        <v>5120</v>
      </c>
      <c r="C1227" s="290" t="s">
        <v>2827</v>
      </c>
      <c r="D1227" s="632">
        <v>49998</v>
      </c>
      <c r="E1227" s="331" t="s">
        <v>5121</v>
      </c>
      <c r="F1227" s="933">
        <v>22190170.399999999</v>
      </c>
      <c r="G1227" s="528" t="s">
        <v>6283</v>
      </c>
      <c r="H1227" s="698" t="s">
        <v>5099</v>
      </c>
      <c r="I1227" s="316"/>
      <c r="J1227" s="568"/>
      <c r="K1227" s="568"/>
      <c r="L1227" s="568"/>
      <c r="M1227" s="315"/>
      <c r="N1227" s="726">
        <f t="shared" si="20"/>
        <v>1208</v>
      </c>
      <c r="O1227" s="129"/>
      <c r="P1227" s="129"/>
      <c r="Q1227" s="129"/>
      <c r="R1227" s="129"/>
      <c r="S1227" s="129"/>
      <c r="T1227" s="129"/>
      <c r="U1227" s="129"/>
      <c r="V1227" s="129"/>
    </row>
    <row r="1228" spans="1:22" s="225" customFormat="1" ht="45">
      <c r="A1228" s="306">
        <v>1538</v>
      </c>
      <c r="B1228" s="331" t="s">
        <v>5134</v>
      </c>
      <c r="C1228" s="290" t="s">
        <v>2828</v>
      </c>
      <c r="D1228" s="632">
        <v>681</v>
      </c>
      <c r="E1228" s="201" t="s">
        <v>2823</v>
      </c>
      <c r="F1228" s="933">
        <v>1204532.3700000001</v>
      </c>
      <c r="G1228" s="528" t="s">
        <v>6283</v>
      </c>
      <c r="H1228" s="698" t="s">
        <v>5100</v>
      </c>
      <c r="I1228" s="316"/>
      <c r="J1228" s="433"/>
      <c r="K1228" s="444"/>
      <c r="L1228" s="435"/>
      <c r="M1228" s="315"/>
      <c r="N1228" s="726">
        <f t="shared" si="20"/>
        <v>1209</v>
      </c>
      <c r="O1228" s="129"/>
      <c r="P1228" s="129"/>
      <c r="Q1228" s="129"/>
      <c r="R1228" s="129"/>
      <c r="S1228" s="129"/>
      <c r="T1228" s="129"/>
      <c r="U1228" s="129"/>
      <c r="V1228" s="129"/>
    </row>
    <row r="1229" spans="1:22" s="225" customFormat="1" ht="45">
      <c r="A1229" s="306">
        <v>1540</v>
      </c>
      <c r="B1229" s="331" t="s">
        <v>5135</v>
      </c>
      <c r="C1229" s="290" t="s">
        <v>2830</v>
      </c>
      <c r="D1229" s="632">
        <v>18714</v>
      </c>
      <c r="E1229" s="201" t="s">
        <v>2829</v>
      </c>
      <c r="F1229" s="933">
        <v>82262814.060000002</v>
      </c>
      <c r="G1229" s="528" t="s">
        <v>6283</v>
      </c>
      <c r="H1229" s="698" t="s">
        <v>5101</v>
      </c>
      <c r="I1229" s="316"/>
      <c r="J1229" s="568"/>
      <c r="K1229" s="568"/>
      <c r="L1229" s="568"/>
      <c r="M1229" s="315"/>
      <c r="N1229" s="726">
        <f t="shared" si="20"/>
        <v>1210</v>
      </c>
      <c r="O1229" s="129"/>
      <c r="P1229" s="129"/>
      <c r="Q1229" s="129"/>
      <c r="R1229" s="129"/>
      <c r="S1229" s="129"/>
      <c r="T1229" s="129"/>
      <c r="U1229" s="129"/>
      <c r="V1229" s="129"/>
    </row>
    <row r="1230" spans="1:22" s="225" customFormat="1" ht="45">
      <c r="A1230" s="306">
        <v>1541</v>
      </c>
      <c r="B1230" s="331" t="s">
        <v>5136</v>
      </c>
      <c r="C1230" s="290" t="s">
        <v>2831</v>
      </c>
      <c r="D1230" s="632">
        <v>145308</v>
      </c>
      <c r="E1230" s="202" t="s">
        <v>2832</v>
      </c>
      <c r="F1230" s="933">
        <v>177446009.62</v>
      </c>
      <c r="G1230" s="528" t="s">
        <v>6283</v>
      </c>
      <c r="H1230" s="698" t="s">
        <v>5102</v>
      </c>
      <c r="I1230" s="316"/>
      <c r="J1230" s="568"/>
      <c r="K1230" s="568"/>
      <c r="L1230" s="568"/>
      <c r="M1230" s="315"/>
      <c r="N1230" s="726">
        <f t="shared" si="20"/>
        <v>1211</v>
      </c>
      <c r="O1230" s="129"/>
      <c r="P1230" s="129"/>
      <c r="Q1230" s="129"/>
      <c r="R1230" s="129"/>
      <c r="S1230" s="129"/>
      <c r="T1230" s="129"/>
      <c r="U1230" s="129"/>
      <c r="V1230" s="129"/>
    </row>
    <row r="1231" spans="1:22" s="225" customFormat="1" ht="45">
      <c r="A1231" s="306">
        <v>1542</v>
      </c>
      <c r="B1231" s="331" t="s">
        <v>5137</v>
      </c>
      <c r="C1231" s="331" t="s">
        <v>2833</v>
      </c>
      <c r="D1231" s="632">
        <v>2600</v>
      </c>
      <c r="E1231" s="351" t="s">
        <v>5268</v>
      </c>
      <c r="F1231" s="933">
        <v>7761234</v>
      </c>
      <c r="G1231" s="528" t="s">
        <v>6283</v>
      </c>
      <c r="H1231" s="566" t="s">
        <v>5103</v>
      </c>
      <c r="I1231" s="316"/>
      <c r="J1231" s="392" t="s">
        <v>5196</v>
      </c>
      <c r="K1231" s="393" t="s">
        <v>5198</v>
      </c>
      <c r="L1231" s="394" t="s">
        <v>5197</v>
      </c>
      <c r="M1231" s="315"/>
      <c r="N1231" s="726">
        <f t="shared" si="20"/>
        <v>1212</v>
      </c>
      <c r="O1231" s="129"/>
      <c r="P1231" s="129"/>
      <c r="Q1231" s="129"/>
      <c r="R1231" s="129"/>
      <c r="S1231" s="129"/>
      <c r="T1231" s="129"/>
      <c r="U1231" s="129"/>
      <c r="V1231" s="129"/>
    </row>
    <row r="1232" spans="1:22" s="225" customFormat="1" ht="45">
      <c r="A1232" s="306">
        <v>1543</v>
      </c>
      <c r="B1232" s="331" t="s">
        <v>3715</v>
      </c>
      <c r="C1232" s="290" t="s">
        <v>2834</v>
      </c>
      <c r="D1232" s="666">
        <v>702</v>
      </c>
      <c r="E1232" s="693" t="s">
        <v>10477</v>
      </c>
      <c r="F1232" s="1024">
        <v>1110634.2</v>
      </c>
      <c r="G1232" s="695" t="s">
        <v>6283</v>
      </c>
      <c r="H1232" s="566" t="s">
        <v>5104</v>
      </c>
      <c r="I1232" s="568"/>
      <c r="J1232" s="939" t="s">
        <v>9974</v>
      </c>
      <c r="K1232" s="939" t="s">
        <v>10478</v>
      </c>
      <c r="L1232" s="572" t="s">
        <v>10479</v>
      </c>
      <c r="M1232" s="315"/>
      <c r="N1232" s="726">
        <f t="shared" si="20"/>
        <v>1213</v>
      </c>
      <c r="O1232" s="129"/>
      <c r="P1232" s="129"/>
      <c r="Q1232" s="129"/>
      <c r="R1232" s="129"/>
      <c r="S1232" s="129"/>
      <c r="T1232" s="129"/>
      <c r="U1232" s="129"/>
      <c r="V1232" s="129"/>
    </row>
    <row r="1233" spans="1:22" s="225" customFormat="1" ht="45">
      <c r="A1233" s="306">
        <v>1544</v>
      </c>
      <c r="B1233" s="331" t="s">
        <v>3715</v>
      </c>
      <c r="C1233" s="290" t="s">
        <v>2835</v>
      </c>
      <c r="D1233" s="1124">
        <f>5071-139</f>
        <v>4932</v>
      </c>
      <c r="E1233" s="5" t="s">
        <v>10411</v>
      </c>
      <c r="F1233" s="1024">
        <v>8022829.0999999996</v>
      </c>
      <c r="G1233" s="528" t="s">
        <v>6283</v>
      </c>
      <c r="H1233" s="566" t="s">
        <v>5105</v>
      </c>
      <c r="I1233" s="316"/>
      <c r="J1233" s="483"/>
      <c r="K1233" s="472"/>
      <c r="L1233" s="430"/>
      <c r="M1233" s="315"/>
      <c r="N1233" s="726">
        <f t="shared" si="20"/>
        <v>1214</v>
      </c>
      <c r="O1233" s="129"/>
      <c r="P1233" s="129"/>
      <c r="Q1233" s="129"/>
      <c r="R1233" s="129"/>
      <c r="S1233" s="129"/>
      <c r="T1233" s="129"/>
      <c r="U1233" s="129"/>
      <c r="V1233" s="129"/>
    </row>
    <row r="1234" spans="1:22" s="225" customFormat="1" ht="45">
      <c r="A1234" s="306">
        <v>1545</v>
      </c>
      <c r="B1234" s="331" t="s">
        <v>3715</v>
      </c>
      <c r="C1234" s="290" t="s">
        <v>2836</v>
      </c>
      <c r="D1234" s="632">
        <v>5543</v>
      </c>
      <c r="E1234" s="696" t="s">
        <v>5340</v>
      </c>
      <c r="F1234" s="933">
        <v>6290508.3200000003</v>
      </c>
      <c r="G1234" s="528" t="s">
        <v>6283</v>
      </c>
      <c r="H1234" s="566" t="s">
        <v>5106</v>
      </c>
      <c r="I1234" s="316"/>
      <c r="J1234" s="939" t="s">
        <v>9974</v>
      </c>
      <c r="K1234" s="939" t="s">
        <v>9975</v>
      </c>
      <c r="L1234" s="939" t="s">
        <v>9978</v>
      </c>
      <c r="M1234" s="315"/>
      <c r="N1234" s="726">
        <f t="shared" si="20"/>
        <v>1215</v>
      </c>
      <c r="O1234" s="129"/>
      <c r="P1234" s="129"/>
      <c r="Q1234" s="129"/>
      <c r="R1234" s="129"/>
      <c r="S1234" s="129"/>
      <c r="T1234" s="129"/>
      <c r="U1234" s="129"/>
      <c r="V1234" s="129"/>
    </row>
    <row r="1235" spans="1:22" s="225" customFormat="1" ht="45">
      <c r="A1235" s="306">
        <v>1554</v>
      </c>
      <c r="B1235" s="334" t="s">
        <v>5160</v>
      </c>
      <c r="C1235" s="290" t="s">
        <v>2842</v>
      </c>
      <c r="D1235" s="632">
        <v>43801</v>
      </c>
      <c r="E1235" s="203" t="s">
        <v>2843</v>
      </c>
      <c r="F1235" s="933">
        <v>4435276.8499999996</v>
      </c>
      <c r="G1235" s="528" t="s">
        <v>6283</v>
      </c>
      <c r="H1235" s="698" t="s">
        <v>5107</v>
      </c>
      <c r="I1235" s="316"/>
      <c r="J1235" s="916"/>
      <c r="K1235" s="897"/>
      <c r="L1235" s="849"/>
      <c r="M1235" s="315"/>
      <c r="N1235" s="726">
        <f t="shared" si="20"/>
        <v>1216</v>
      </c>
      <c r="O1235" s="129"/>
      <c r="P1235" s="129"/>
      <c r="Q1235" s="129"/>
      <c r="R1235" s="129"/>
      <c r="S1235" s="129"/>
      <c r="T1235" s="129"/>
      <c r="U1235" s="129"/>
      <c r="V1235" s="129"/>
    </row>
    <row r="1236" spans="1:22" ht="45">
      <c r="A1236" s="306">
        <v>1557</v>
      </c>
      <c r="B1236" s="334" t="s">
        <v>5161</v>
      </c>
      <c r="C1236" s="290" t="s">
        <v>2847</v>
      </c>
      <c r="D1236" s="632">
        <v>384219</v>
      </c>
      <c r="E1236" s="204" t="s">
        <v>2392</v>
      </c>
      <c r="F1236" s="933">
        <v>652657446.53999996</v>
      </c>
      <c r="G1236" s="528" t="s">
        <v>6283</v>
      </c>
      <c r="H1236" s="698" t="s">
        <v>5108</v>
      </c>
      <c r="I1236" s="75"/>
      <c r="J1236" s="584" t="s">
        <v>6743</v>
      </c>
      <c r="K1236" s="586" t="s">
        <v>6779</v>
      </c>
      <c r="L1236" s="123" t="s">
        <v>6789</v>
      </c>
      <c r="M1236" s="315"/>
      <c r="N1236" s="726">
        <f>N1235+1</f>
        <v>1217</v>
      </c>
      <c r="O1236" s="129"/>
      <c r="P1236" s="129"/>
      <c r="Q1236" s="129"/>
      <c r="R1236" s="129"/>
      <c r="S1236" s="129"/>
      <c r="T1236" s="129"/>
      <c r="U1236" s="129"/>
    </row>
    <row r="1237" spans="1:22" ht="45">
      <c r="A1237" s="306">
        <v>1558</v>
      </c>
      <c r="B1237" s="334" t="s">
        <v>5162</v>
      </c>
      <c r="C1237" s="290" t="s">
        <v>2848</v>
      </c>
      <c r="D1237" s="632">
        <v>1703</v>
      </c>
      <c r="E1237" s="205" t="s">
        <v>2849</v>
      </c>
      <c r="F1237" s="933">
        <v>4160735.54</v>
      </c>
      <c r="G1237" s="528" t="s">
        <v>6283</v>
      </c>
      <c r="H1237" s="698" t="s">
        <v>5110</v>
      </c>
      <c r="I1237" s="75"/>
      <c r="J1237" s="433"/>
      <c r="K1237" s="444"/>
      <c r="L1237" s="435"/>
      <c r="M1237" s="315"/>
      <c r="N1237" s="726">
        <f t="shared" si="20"/>
        <v>1218</v>
      </c>
      <c r="O1237" s="129"/>
      <c r="P1237" s="129"/>
      <c r="Q1237" s="129"/>
      <c r="R1237" s="129"/>
      <c r="S1237" s="129"/>
      <c r="T1237" s="129"/>
      <c r="U1237" s="129"/>
    </row>
    <row r="1238" spans="1:22" ht="45">
      <c r="A1238" s="306">
        <v>1559</v>
      </c>
      <c r="B1238" s="334" t="s">
        <v>5163</v>
      </c>
      <c r="C1238" s="290" t="s">
        <v>2850</v>
      </c>
      <c r="D1238" s="632">
        <v>18</v>
      </c>
      <c r="E1238" s="205" t="s">
        <v>2392</v>
      </c>
      <c r="F1238" s="933">
        <v>15.34</v>
      </c>
      <c r="G1238" s="528" t="s">
        <v>6283</v>
      </c>
      <c r="H1238" s="698" t="s">
        <v>5111</v>
      </c>
      <c r="I1238" s="75"/>
      <c r="J1238" s="584" t="s">
        <v>6743</v>
      </c>
      <c r="K1238" s="586" t="s">
        <v>6779</v>
      </c>
      <c r="L1238" s="123" t="s">
        <v>6791</v>
      </c>
      <c r="M1238" s="315"/>
      <c r="N1238" s="726">
        <f t="shared" si="20"/>
        <v>1219</v>
      </c>
      <c r="O1238" s="129"/>
      <c r="P1238" s="129"/>
      <c r="Q1238" s="129"/>
      <c r="R1238" s="129"/>
      <c r="S1238" s="129"/>
      <c r="T1238" s="129"/>
      <c r="U1238" s="129"/>
    </row>
    <row r="1239" spans="1:22" ht="45">
      <c r="A1239" s="306">
        <v>1560</v>
      </c>
      <c r="B1239" s="334" t="s">
        <v>5164</v>
      </c>
      <c r="C1239" s="290" t="s">
        <v>2851</v>
      </c>
      <c r="D1239" s="632">
        <v>759</v>
      </c>
      <c r="E1239" s="206" t="s">
        <v>2814</v>
      </c>
      <c r="F1239" s="933">
        <v>2485823.67</v>
      </c>
      <c r="G1239" s="528" t="s">
        <v>6283</v>
      </c>
      <c r="H1239" s="698" t="s">
        <v>5109</v>
      </c>
      <c r="I1239" s="75"/>
      <c r="J1239" s="433"/>
      <c r="K1239" s="444"/>
      <c r="L1239" s="435"/>
      <c r="M1239" s="315"/>
      <c r="N1239" s="726">
        <f t="shared" si="20"/>
        <v>1220</v>
      </c>
      <c r="O1239" s="129"/>
      <c r="P1239" s="129"/>
      <c r="Q1239" s="129"/>
      <c r="R1239" s="129"/>
      <c r="S1239" s="129"/>
      <c r="T1239" s="129"/>
      <c r="U1239" s="129"/>
    </row>
    <row r="1240" spans="1:22" ht="45">
      <c r="A1240" s="306">
        <v>1562</v>
      </c>
      <c r="B1240" s="334" t="s">
        <v>5165</v>
      </c>
      <c r="C1240" s="290" t="s">
        <v>2852</v>
      </c>
      <c r="D1240" s="632">
        <v>12616</v>
      </c>
      <c r="E1240" s="207" t="s">
        <v>2853</v>
      </c>
      <c r="F1240" s="933">
        <v>1277492.5900000001</v>
      </c>
      <c r="G1240" s="528" t="s">
        <v>6283</v>
      </c>
      <c r="H1240" s="698" t="s">
        <v>5112</v>
      </c>
      <c r="I1240" s="75"/>
      <c r="J1240" s="780"/>
      <c r="K1240" s="780"/>
      <c r="L1240" s="780"/>
      <c r="M1240" s="315"/>
      <c r="N1240" s="726">
        <f t="shared" si="20"/>
        <v>1221</v>
      </c>
      <c r="O1240" s="129"/>
      <c r="P1240" s="129"/>
      <c r="Q1240" s="129"/>
      <c r="R1240" s="129"/>
      <c r="S1240" s="129"/>
      <c r="T1240" s="129"/>
      <c r="U1240" s="129"/>
    </row>
    <row r="1241" spans="1:22" ht="60">
      <c r="A1241" s="306">
        <v>1563</v>
      </c>
      <c r="B1241" s="334" t="s">
        <v>4917</v>
      </c>
      <c r="C1241" s="290" t="s">
        <v>2854</v>
      </c>
      <c r="D1241" s="632">
        <v>2147</v>
      </c>
      <c r="E1241" s="207" t="s">
        <v>1973</v>
      </c>
      <c r="F1241" s="933">
        <v>672590.69</v>
      </c>
      <c r="G1241" s="528" t="s">
        <v>6283</v>
      </c>
      <c r="H1241" s="698" t="s">
        <v>5113</v>
      </c>
      <c r="I1241" s="75"/>
      <c r="J1241" s="780"/>
      <c r="K1241" s="780"/>
      <c r="L1241" s="780"/>
      <c r="M1241" s="315"/>
      <c r="N1241" s="726">
        <f t="shared" si="20"/>
        <v>1222</v>
      </c>
      <c r="O1241" s="129"/>
      <c r="P1241" s="129"/>
      <c r="Q1241" s="129"/>
      <c r="R1241" s="129"/>
      <c r="S1241" s="129"/>
      <c r="T1241" s="129"/>
      <c r="U1241" s="129"/>
    </row>
    <row r="1242" spans="1:22" ht="60">
      <c r="A1242" s="306">
        <v>1564</v>
      </c>
      <c r="B1242" s="334" t="s">
        <v>5166</v>
      </c>
      <c r="C1242" s="290" t="s">
        <v>2855</v>
      </c>
      <c r="D1242" s="632">
        <v>7011</v>
      </c>
      <c r="E1242" s="208" t="s">
        <v>2856</v>
      </c>
      <c r="F1242" s="933">
        <v>9664102.6199999992</v>
      </c>
      <c r="G1242" s="528" t="s">
        <v>6283</v>
      </c>
      <c r="H1242" s="698" t="s">
        <v>5114</v>
      </c>
      <c r="I1242" s="75"/>
      <c r="J1242" s="448" t="s">
        <v>6151</v>
      </c>
      <c r="K1242" s="485" t="s">
        <v>6153</v>
      </c>
      <c r="L1242" s="505" t="s">
        <v>6152</v>
      </c>
      <c r="M1242" s="315"/>
      <c r="N1242" s="726">
        <f t="shared" si="20"/>
        <v>1223</v>
      </c>
      <c r="O1242" s="129"/>
      <c r="P1242" s="129"/>
      <c r="Q1242" s="129"/>
      <c r="R1242" s="129"/>
      <c r="S1242" s="129"/>
      <c r="T1242" s="129"/>
      <c r="U1242" s="129"/>
    </row>
    <row r="1243" spans="1:22" ht="45">
      <c r="A1243" s="306">
        <v>1565</v>
      </c>
      <c r="B1243" s="334" t="s">
        <v>5167</v>
      </c>
      <c r="C1243" s="290" t="s">
        <v>2857</v>
      </c>
      <c r="D1243" s="632">
        <v>9135</v>
      </c>
      <c r="E1243" s="209" t="s">
        <v>2858</v>
      </c>
      <c r="F1243" s="933">
        <v>7642432.3499999996</v>
      </c>
      <c r="G1243" s="528" t="s">
        <v>6283</v>
      </c>
      <c r="H1243" s="698" t="s">
        <v>5115</v>
      </c>
      <c r="I1243" s="75"/>
      <c r="J1243" s="433"/>
      <c r="K1243" s="444"/>
      <c r="L1243" s="435"/>
      <c r="M1243" s="315"/>
      <c r="N1243" s="726">
        <f t="shared" si="20"/>
        <v>1224</v>
      </c>
      <c r="O1243" s="129"/>
      <c r="P1243" s="129"/>
      <c r="Q1243" s="129"/>
      <c r="R1243" s="129"/>
      <c r="S1243" s="129"/>
      <c r="T1243" s="129"/>
      <c r="U1243" s="129"/>
    </row>
    <row r="1244" spans="1:22" ht="45">
      <c r="A1244" s="306">
        <v>1566</v>
      </c>
      <c r="B1244" s="334" t="s">
        <v>5168</v>
      </c>
      <c r="C1244" s="290" t="s">
        <v>2859</v>
      </c>
      <c r="D1244" s="632">
        <v>76461</v>
      </c>
      <c r="E1244" s="210" t="s">
        <v>2860</v>
      </c>
      <c r="F1244" s="933">
        <v>107495755.29000001</v>
      </c>
      <c r="G1244" s="528" t="s">
        <v>6283</v>
      </c>
      <c r="H1244" s="566" t="s">
        <v>5116</v>
      </c>
      <c r="I1244" s="75"/>
      <c r="J1244" s="584" t="s">
        <v>6801</v>
      </c>
      <c r="K1244" s="586" t="s">
        <v>6850</v>
      </c>
      <c r="L1244" s="608" t="s">
        <v>6851</v>
      </c>
      <c r="M1244" s="315"/>
      <c r="N1244" s="726">
        <f t="shared" si="20"/>
        <v>1225</v>
      </c>
      <c r="O1244" s="129"/>
      <c r="P1244" s="129"/>
      <c r="Q1244" s="129"/>
      <c r="R1244" s="129"/>
      <c r="S1244" s="129"/>
      <c r="T1244" s="129"/>
      <c r="U1244" s="129"/>
    </row>
    <row r="1245" spans="1:22" ht="60">
      <c r="A1245" s="306">
        <v>1567</v>
      </c>
      <c r="B1245" s="335" t="s">
        <v>5170</v>
      </c>
      <c r="C1245" s="778" t="s">
        <v>2861</v>
      </c>
      <c r="D1245" s="666">
        <v>536</v>
      </c>
      <c r="E1245" s="696" t="s">
        <v>7363</v>
      </c>
      <c r="F1245" s="933">
        <v>2102149.1200000001</v>
      </c>
      <c r="G1245" s="695" t="s">
        <v>6283</v>
      </c>
      <c r="H1245" s="698" t="s">
        <v>5117</v>
      </c>
      <c r="I1245" s="780"/>
      <c r="J1245" s="450" t="s">
        <v>7364</v>
      </c>
      <c r="K1245" s="450" t="s">
        <v>7365</v>
      </c>
      <c r="L1245" s="125" t="s">
        <v>7366</v>
      </c>
      <c r="M1245" s="315"/>
      <c r="N1245" s="726">
        <f t="shared" si="20"/>
        <v>1226</v>
      </c>
      <c r="O1245" s="129"/>
      <c r="P1245" s="129"/>
      <c r="Q1245" s="129"/>
      <c r="R1245" s="129"/>
      <c r="S1245" s="129"/>
      <c r="T1245" s="129"/>
      <c r="U1245" s="129"/>
    </row>
    <row r="1246" spans="1:22" ht="45">
      <c r="A1246" s="306">
        <v>1569</v>
      </c>
      <c r="B1246" s="335" t="s">
        <v>5171</v>
      </c>
      <c r="C1246" s="290" t="s">
        <v>2863</v>
      </c>
      <c r="D1246" s="632">
        <v>450</v>
      </c>
      <c r="E1246" s="211" t="s">
        <v>2392</v>
      </c>
      <c r="F1246" s="933">
        <v>458518.5</v>
      </c>
      <c r="G1246" s="528" t="s">
        <v>6283</v>
      </c>
      <c r="H1246" s="566" t="s">
        <v>5118</v>
      </c>
      <c r="I1246" s="75"/>
      <c r="J1246" s="584" t="s">
        <v>6801</v>
      </c>
      <c r="K1246" s="586" t="s">
        <v>6846</v>
      </c>
      <c r="L1246" s="608" t="s">
        <v>6852</v>
      </c>
      <c r="M1246" s="315"/>
      <c r="N1246" s="726">
        <f t="shared" ref="N1246:N1256" si="21">N1245+1</f>
        <v>1227</v>
      </c>
      <c r="O1246" s="129"/>
      <c r="P1246" s="129"/>
      <c r="Q1246" s="129"/>
      <c r="R1246" s="129"/>
      <c r="S1246" s="129"/>
      <c r="T1246" s="129"/>
      <c r="U1246" s="129"/>
    </row>
    <row r="1247" spans="1:22" ht="45">
      <c r="A1247" s="306">
        <v>1570</v>
      </c>
      <c r="B1247" s="335" t="s">
        <v>5172</v>
      </c>
      <c r="C1247" s="290" t="s">
        <v>2864</v>
      </c>
      <c r="D1247" s="632">
        <v>16123</v>
      </c>
      <c r="E1247" s="212" t="s">
        <v>2829</v>
      </c>
      <c r="F1247" s="933">
        <v>20155523.530000001</v>
      </c>
      <c r="G1247" s="528" t="s">
        <v>6283</v>
      </c>
      <c r="H1247" s="698" t="s">
        <v>5119</v>
      </c>
      <c r="I1247" s="75"/>
      <c r="J1247" s="452"/>
      <c r="K1247" s="98"/>
      <c r="L1247" s="123"/>
      <c r="M1247" s="315"/>
      <c r="N1247" s="726">
        <f t="shared" si="21"/>
        <v>1228</v>
      </c>
      <c r="O1247" s="129"/>
      <c r="P1247" s="129"/>
      <c r="Q1247" s="129"/>
      <c r="R1247" s="129"/>
      <c r="S1247" s="129"/>
      <c r="T1247" s="129"/>
      <c r="U1247" s="129"/>
    </row>
    <row r="1248" spans="1:22" ht="45">
      <c r="A1248" s="306">
        <v>1572</v>
      </c>
      <c r="B1248" s="335" t="s">
        <v>5173</v>
      </c>
      <c r="C1248" s="335" t="s">
        <v>2869</v>
      </c>
      <c r="D1248" s="666">
        <f>10107-5004</f>
        <v>5103</v>
      </c>
      <c r="E1248" s="696" t="s">
        <v>7206</v>
      </c>
      <c r="F1248" s="938">
        <v>8634837.3300000001</v>
      </c>
      <c r="G1248" s="528" t="s">
        <v>6283</v>
      </c>
      <c r="H1248" s="698" t="s">
        <v>5174</v>
      </c>
      <c r="I1248" s="75"/>
      <c r="J1248" s="698"/>
      <c r="K1248" s="690"/>
      <c r="L1248" s="696"/>
      <c r="M1248" s="315"/>
      <c r="N1248" s="726">
        <f t="shared" si="21"/>
        <v>1229</v>
      </c>
      <c r="O1248" s="129"/>
      <c r="P1248" s="129"/>
      <c r="Q1248" s="129"/>
      <c r="R1248" s="129"/>
      <c r="S1248" s="129"/>
      <c r="T1248" s="129"/>
      <c r="U1248" s="129"/>
    </row>
    <row r="1249" spans="1:21" ht="45">
      <c r="A1249" s="306">
        <v>1573</v>
      </c>
      <c r="B1249" s="335" t="s">
        <v>5175</v>
      </c>
      <c r="C1249" s="290" t="s">
        <v>2874</v>
      </c>
      <c r="D1249" s="632">
        <v>2612</v>
      </c>
      <c r="E1249" s="331" t="s">
        <v>1891</v>
      </c>
      <c r="F1249" s="938">
        <v>2440705.04</v>
      </c>
      <c r="G1249" s="528" t="s">
        <v>6283</v>
      </c>
      <c r="H1249" s="698" t="s">
        <v>5122</v>
      </c>
      <c r="I1249" s="75"/>
      <c r="J1249" s="459"/>
      <c r="K1249" s="444"/>
      <c r="L1249" s="435"/>
      <c r="M1249" s="315"/>
      <c r="N1249" s="726">
        <f t="shared" si="21"/>
        <v>1230</v>
      </c>
      <c r="O1249" s="129"/>
      <c r="P1249" s="129"/>
      <c r="Q1249" s="129"/>
      <c r="R1249" s="129"/>
      <c r="S1249" s="129"/>
      <c r="T1249" s="129"/>
      <c r="U1249" s="129"/>
    </row>
    <row r="1250" spans="1:21" ht="45">
      <c r="A1250" s="306">
        <v>1575</v>
      </c>
      <c r="B1250" s="336" t="s">
        <v>5176</v>
      </c>
      <c r="C1250" s="290" t="s">
        <v>2878</v>
      </c>
      <c r="D1250" s="632">
        <v>201</v>
      </c>
      <c r="E1250" s="331" t="s">
        <v>2879</v>
      </c>
      <c r="F1250" s="938">
        <v>288873.18</v>
      </c>
      <c r="G1250" s="528" t="s">
        <v>6283</v>
      </c>
      <c r="H1250" s="566" t="s">
        <v>5123</v>
      </c>
      <c r="I1250" s="75"/>
      <c r="J1250" s="459"/>
      <c r="K1250" s="444"/>
      <c r="L1250" s="435"/>
      <c r="M1250" s="315"/>
      <c r="N1250" s="726">
        <f t="shared" si="21"/>
        <v>1231</v>
      </c>
      <c r="O1250" s="129"/>
      <c r="P1250" s="129"/>
      <c r="Q1250" s="129"/>
      <c r="R1250" s="129"/>
      <c r="S1250" s="129"/>
      <c r="T1250" s="129"/>
      <c r="U1250" s="129"/>
    </row>
    <row r="1251" spans="1:21" ht="45">
      <c r="A1251" s="306">
        <v>1576</v>
      </c>
      <c r="B1251" s="310" t="s">
        <v>5177</v>
      </c>
      <c r="C1251" s="3" t="s">
        <v>2880</v>
      </c>
      <c r="D1251" s="632">
        <v>773</v>
      </c>
      <c r="E1251" s="7" t="s">
        <v>2882</v>
      </c>
      <c r="F1251" s="938">
        <v>935703.77</v>
      </c>
      <c r="G1251" s="528" t="s">
        <v>6283</v>
      </c>
      <c r="H1251" s="566" t="s">
        <v>2881</v>
      </c>
      <c r="I1251" s="75"/>
      <c r="J1251" s="448" t="s">
        <v>6135</v>
      </c>
      <c r="K1251" s="485" t="s">
        <v>6139</v>
      </c>
      <c r="L1251" s="123" t="s">
        <v>6140</v>
      </c>
      <c r="M1251" s="315"/>
      <c r="N1251" s="726">
        <f t="shared" si="21"/>
        <v>1232</v>
      </c>
      <c r="O1251" s="129"/>
      <c r="P1251" s="129"/>
      <c r="Q1251" s="129"/>
      <c r="R1251" s="129"/>
      <c r="S1251" s="129"/>
      <c r="T1251" s="129"/>
      <c r="U1251" s="129"/>
    </row>
    <row r="1252" spans="1:21" ht="30">
      <c r="A1252" s="306">
        <v>1578</v>
      </c>
      <c r="B1252" s="336" t="s">
        <v>5178</v>
      </c>
      <c r="C1252" s="290" t="s">
        <v>2883</v>
      </c>
      <c r="D1252" s="632">
        <v>108</v>
      </c>
      <c r="E1252" s="214" t="s">
        <v>2823</v>
      </c>
      <c r="F1252" s="938">
        <v>118207.08</v>
      </c>
      <c r="G1252" s="528" t="s">
        <v>6283</v>
      </c>
      <c r="H1252" s="566" t="s">
        <v>2884</v>
      </c>
      <c r="I1252" s="75"/>
      <c r="J1252" s="459"/>
      <c r="K1252" s="444"/>
      <c r="L1252" s="435"/>
      <c r="M1252" s="315"/>
      <c r="N1252" s="726">
        <f t="shared" si="21"/>
        <v>1233</v>
      </c>
      <c r="O1252" s="129"/>
      <c r="P1252" s="129"/>
      <c r="Q1252" s="129"/>
      <c r="R1252" s="129"/>
      <c r="S1252" s="129"/>
      <c r="T1252" s="129"/>
      <c r="U1252" s="129"/>
    </row>
    <row r="1253" spans="1:21" ht="45">
      <c r="A1253" s="306">
        <v>1579</v>
      </c>
      <c r="B1253" s="336" t="s">
        <v>5179</v>
      </c>
      <c r="C1253" s="290" t="s">
        <v>2885</v>
      </c>
      <c r="D1253" s="632">
        <v>461</v>
      </c>
      <c r="E1253" s="215" t="s">
        <v>2814</v>
      </c>
      <c r="F1253" s="938">
        <v>964591.79</v>
      </c>
      <c r="G1253" s="528" t="s">
        <v>6283</v>
      </c>
      <c r="H1253" s="698" t="s">
        <v>2886</v>
      </c>
      <c r="I1253" s="75"/>
      <c r="J1253" s="459"/>
      <c r="K1253" s="444"/>
      <c r="L1253" s="435"/>
      <c r="M1253" s="315"/>
      <c r="N1253" s="726">
        <f t="shared" si="21"/>
        <v>1234</v>
      </c>
      <c r="O1253" s="129"/>
      <c r="P1253" s="129"/>
      <c r="Q1253" s="129"/>
      <c r="R1253" s="129"/>
      <c r="S1253" s="129"/>
      <c r="T1253" s="129"/>
      <c r="U1253" s="129"/>
    </row>
    <row r="1254" spans="1:21" ht="45">
      <c r="A1254" s="306">
        <v>1580</v>
      </c>
      <c r="B1254" s="336" t="s">
        <v>5180</v>
      </c>
      <c r="C1254" s="290" t="s">
        <v>2887</v>
      </c>
      <c r="D1254" s="632">
        <v>709</v>
      </c>
      <c r="E1254" s="216" t="s">
        <v>2891</v>
      </c>
      <c r="F1254" s="938">
        <v>1906330.84</v>
      </c>
      <c r="G1254" s="528" t="s">
        <v>6283</v>
      </c>
      <c r="H1254" s="566" t="s">
        <v>2888</v>
      </c>
      <c r="I1254" s="75"/>
      <c r="J1254" s="459"/>
      <c r="K1254" s="444"/>
      <c r="L1254" s="435"/>
      <c r="M1254" s="315"/>
      <c r="N1254" s="726">
        <f t="shared" si="21"/>
        <v>1235</v>
      </c>
      <c r="O1254" s="129"/>
      <c r="P1254" s="129"/>
      <c r="Q1254" s="129"/>
      <c r="R1254" s="129"/>
      <c r="S1254" s="129"/>
      <c r="T1254" s="129"/>
      <c r="U1254" s="129"/>
    </row>
    <row r="1255" spans="1:21" ht="53.25" customHeight="1">
      <c r="A1255" s="306">
        <v>1581</v>
      </c>
      <c r="B1255" s="336" t="s">
        <v>5181</v>
      </c>
      <c r="C1255" s="290" t="s">
        <v>2892</v>
      </c>
      <c r="D1255" s="632">
        <v>29</v>
      </c>
      <c r="E1255" s="217" t="s">
        <v>2893</v>
      </c>
      <c r="F1255" s="938">
        <v>4499.3500000000004</v>
      </c>
      <c r="G1255" s="528" t="s">
        <v>6283</v>
      </c>
      <c r="H1255" s="330" t="s">
        <v>5124</v>
      </c>
      <c r="I1255" s="75"/>
      <c r="J1255" s="433"/>
      <c r="K1255" s="444"/>
      <c r="L1255" s="433"/>
      <c r="M1255" s="315"/>
      <c r="N1255" s="726">
        <f t="shared" si="21"/>
        <v>1236</v>
      </c>
      <c r="O1255" s="129"/>
      <c r="P1255" s="129"/>
      <c r="Q1255" s="129"/>
      <c r="R1255" s="129"/>
      <c r="S1255" s="129"/>
      <c r="T1255" s="129"/>
      <c r="U1255" s="129"/>
    </row>
    <row r="1256" spans="1:21" ht="45">
      <c r="A1256" s="1042">
        <v>1582</v>
      </c>
      <c r="B1256" s="1044" t="s">
        <v>5182</v>
      </c>
      <c r="C1256" s="1044" t="s">
        <v>2897</v>
      </c>
      <c r="D1256" s="1070">
        <v>3586</v>
      </c>
      <c r="E1256" s="134" t="s">
        <v>2898</v>
      </c>
      <c r="F1256" s="1083">
        <v>11407101.859999999</v>
      </c>
      <c r="G1256" s="1121" t="s">
        <v>6290</v>
      </c>
      <c r="H1256" s="698" t="s">
        <v>5125</v>
      </c>
      <c r="I1256" s="75"/>
      <c r="J1256" s="459"/>
      <c r="K1256" s="444"/>
      <c r="L1256" s="435"/>
      <c r="M1256" s="315"/>
      <c r="N1256" s="726">
        <f t="shared" si="21"/>
        <v>1237</v>
      </c>
      <c r="O1256" s="129"/>
      <c r="P1256" s="129"/>
      <c r="Q1256" s="129"/>
      <c r="R1256" s="129"/>
      <c r="S1256" s="129"/>
      <c r="T1256" s="129"/>
      <c r="U1256" s="129"/>
    </row>
    <row r="1257" spans="1:21" ht="45">
      <c r="A1257" s="1065"/>
      <c r="B1257" s="1066"/>
      <c r="C1257" s="1066"/>
      <c r="D1257" s="1076"/>
      <c r="E1257" s="134" t="s">
        <v>2899</v>
      </c>
      <c r="F1257" s="1084"/>
      <c r="G1257" s="1122"/>
      <c r="H1257" s="698" t="s">
        <v>5126</v>
      </c>
      <c r="I1257" s="75"/>
      <c r="J1257" s="459"/>
      <c r="K1257" s="444"/>
      <c r="L1257" s="435"/>
      <c r="M1257" s="315"/>
      <c r="N1257" s="726"/>
      <c r="O1257" s="129"/>
      <c r="P1257" s="129"/>
      <c r="Q1257" s="129"/>
      <c r="R1257" s="129"/>
      <c r="S1257" s="129"/>
      <c r="T1257" s="129"/>
      <c r="U1257" s="129"/>
    </row>
    <row r="1258" spans="1:21" ht="45">
      <c r="A1258" s="1065"/>
      <c r="B1258" s="1066"/>
      <c r="C1258" s="1066"/>
      <c r="D1258" s="1076"/>
      <c r="E1258" s="134" t="s">
        <v>2900</v>
      </c>
      <c r="F1258" s="1084"/>
      <c r="G1258" s="1122"/>
      <c r="H1258" s="698" t="s">
        <v>5127</v>
      </c>
      <c r="I1258" s="75"/>
      <c r="J1258" s="459"/>
      <c r="K1258" s="444"/>
      <c r="L1258" s="435"/>
      <c r="M1258" s="315"/>
      <c r="N1258" s="726"/>
      <c r="O1258" s="129"/>
      <c r="P1258" s="129"/>
      <c r="Q1258" s="129"/>
      <c r="R1258" s="129"/>
      <c r="S1258" s="129"/>
      <c r="T1258" s="129"/>
      <c r="U1258" s="129"/>
    </row>
    <row r="1259" spans="1:21" ht="45">
      <c r="A1259" s="1065"/>
      <c r="B1259" s="1066"/>
      <c r="C1259" s="1066"/>
      <c r="D1259" s="1076"/>
      <c r="E1259" s="134" t="s">
        <v>2901</v>
      </c>
      <c r="F1259" s="1084"/>
      <c r="G1259" s="1122"/>
      <c r="H1259" s="696" t="s">
        <v>5128</v>
      </c>
      <c r="I1259" s="75"/>
      <c r="J1259" s="459"/>
      <c r="K1259" s="444"/>
      <c r="L1259" s="435"/>
      <c r="M1259" s="315"/>
      <c r="N1259" s="726"/>
      <c r="O1259" s="129"/>
      <c r="P1259" s="129"/>
      <c r="Q1259" s="129"/>
      <c r="R1259" s="129"/>
      <c r="S1259" s="129"/>
      <c r="T1259" s="129"/>
      <c r="U1259" s="129"/>
    </row>
    <row r="1260" spans="1:21" ht="45">
      <c r="A1260" s="1065"/>
      <c r="B1260" s="1066"/>
      <c r="C1260" s="1066"/>
      <c r="D1260" s="1076"/>
      <c r="E1260" s="134" t="s">
        <v>2902</v>
      </c>
      <c r="F1260" s="1084"/>
      <c r="G1260" s="1122"/>
      <c r="H1260" s="698" t="s">
        <v>5129</v>
      </c>
      <c r="I1260" s="75"/>
      <c r="J1260" s="459"/>
      <c r="K1260" s="444"/>
      <c r="L1260" s="435"/>
      <c r="M1260" s="315"/>
      <c r="N1260" s="726"/>
      <c r="O1260" s="129"/>
      <c r="P1260" s="129"/>
      <c r="Q1260" s="129"/>
      <c r="R1260" s="129"/>
      <c r="S1260" s="129"/>
      <c r="T1260" s="129"/>
      <c r="U1260" s="129"/>
    </row>
    <row r="1261" spans="1:21" ht="45">
      <c r="A1261" s="1065"/>
      <c r="B1261" s="1066"/>
      <c r="C1261" s="1066"/>
      <c r="D1261" s="1076"/>
      <c r="E1261" s="134" t="s">
        <v>2903</v>
      </c>
      <c r="F1261" s="1084"/>
      <c r="G1261" s="1122"/>
      <c r="H1261" s="698" t="s">
        <v>5130</v>
      </c>
      <c r="I1261" s="75"/>
      <c r="J1261" s="459"/>
      <c r="K1261" s="444"/>
      <c r="L1261" s="435"/>
      <c r="M1261" s="315"/>
      <c r="N1261" s="726"/>
      <c r="O1261" s="129"/>
      <c r="P1261" s="129"/>
      <c r="Q1261" s="129"/>
      <c r="R1261" s="129"/>
      <c r="S1261" s="129"/>
      <c r="T1261" s="129"/>
      <c r="U1261" s="129"/>
    </row>
    <row r="1262" spans="1:21" ht="45">
      <c r="A1262" s="1065"/>
      <c r="B1262" s="1066"/>
      <c r="C1262" s="1066"/>
      <c r="D1262" s="1076"/>
      <c r="E1262" s="134" t="s">
        <v>2904</v>
      </c>
      <c r="F1262" s="1084"/>
      <c r="G1262" s="1122"/>
      <c r="H1262" s="698" t="s">
        <v>5131</v>
      </c>
      <c r="I1262" s="75"/>
      <c r="J1262" s="459"/>
      <c r="K1262" s="444"/>
      <c r="L1262" s="435"/>
      <c r="M1262" s="315"/>
      <c r="N1262" s="726"/>
      <c r="O1262" s="129"/>
      <c r="P1262" s="129"/>
      <c r="Q1262" s="129"/>
      <c r="R1262" s="129"/>
      <c r="S1262" s="129"/>
      <c r="T1262" s="129"/>
      <c r="U1262" s="129"/>
    </row>
    <row r="1263" spans="1:21" ht="45">
      <c r="A1263" s="1065"/>
      <c r="B1263" s="1066"/>
      <c r="C1263" s="1066"/>
      <c r="D1263" s="1076"/>
      <c r="E1263" s="134" t="s">
        <v>2905</v>
      </c>
      <c r="F1263" s="1084"/>
      <c r="G1263" s="1122"/>
      <c r="H1263" s="698" t="s">
        <v>5132</v>
      </c>
      <c r="I1263" s="75"/>
      <c r="J1263" s="459"/>
      <c r="K1263" s="444"/>
      <c r="L1263" s="435"/>
      <c r="M1263" s="315"/>
      <c r="N1263" s="726"/>
      <c r="O1263" s="129"/>
      <c r="P1263" s="129"/>
      <c r="Q1263" s="129"/>
      <c r="R1263" s="129"/>
      <c r="S1263" s="129"/>
      <c r="T1263" s="129"/>
      <c r="U1263" s="129"/>
    </row>
    <row r="1264" spans="1:21" ht="45">
      <c r="A1264" s="1043"/>
      <c r="B1264" s="1045"/>
      <c r="C1264" s="1045"/>
      <c r="D1264" s="1071"/>
      <c r="E1264" s="134" t="s">
        <v>2906</v>
      </c>
      <c r="F1264" s="1085"/>
      <c r="G1264" s="1123"/>
      <c r="H1264" s="698" t="s">
        <v>6954</v>
      </c>
      <c r="I1264" s="75"/>
      <c r="J1264" s="459"/>
      <c r="K1264" s="444"/>
      <c r="L1264" s="435"/>
      <c r="M1264" s="315"/>
      <c r="N1264" s="726"/>
      <c r="O1264" s="129"/>
      <c r="P1264" s="129"/>
      <c r="Q1264" s="129"/>
      <c r="R1264" s="129"/>
      <c r="S1264" s="129"/>
      <c r="T1264" s="129"/>
      <c r="U1264" s="129"/>
    </row>
    <row r="1265" spans="1:21" ht="60">
      <c r="A1265" s="306">
        <v>1583</v>
      </c>
      <c r="B1265" s="336" t="s">
        <v>5183</v>
      </c>
      <c r="C1265" s="290" t="s">
        <v>2896</v>
      </c>
      <c r="D1265" s="632">
        <v>9194</v>
      </c>
      <c r="E1265" s="218" t="s">
        <v>5310</v>
      </c>
      <c r="F1265" s="938">
        <v>15095536.66</v>
      </c>
      <c r="G1265" s="530" t="s">
        <v>6283</v>
      </c>
      <c r="H1265" s="566" t="s">
        <v>5133</v>
      </c>
      <c r="I1265" s="75"/>
      <c r="J1265" s="452" t="s">
        <v>7601</v>
      </c>
      <c r="K1265" s="693" t="s">
        <v>7602</v>
      </c>
      <c r="L1265" s="995" t="s">
        <v>7603</v>
      </c>
      <c r="M1265" s="315"/>
      <c r="N1265" s="726">
        <f>N1256+1</f>
        <v>1238</v>
      </c>
      <c r="O1265" s="129"/>
      <c r="P1265" s="129"/>
      <c r="Q1265" s="129"/>
      <c r="R1265" s="129"/>
      <c r="S1265" s="129"/>
      <c r="T1265" s="129"/>
      <c r="U1265" s="129"/>
    </row>
    <row r="1266" spans="1:21" ht="45">
      <c r="A1266" s="306">
        <v>1587</v>
      </c>
      <c r="B1266" s="336" t="s">
        <v>5184</v>
      </c>
      <c r="C1266" s="336" t="s">
        <v>2894</v>
      </c>
      <c r="D1266" s="632">
        <v>13062</v>
      </c>
      <c r="E1266" s="218" t="s">
        <v>2895</v>
      </c>
      <c r="F1266" s="938">
        <v>20693081.640000001</v>
      </c>
      <c r="G1266" s="530" t="s">
        <v>6283</v>
      </c>
      <c r="H1266" s="698" t="s">
        <v>5138</v>
      </c>
      <c r="I1266" s="75"/>
      <c r="J1266" s="584" t="s">
        <v>6743</v>
      </c>
      <c r="K1266" s="586" t="s">
        <v>6792</v>
      </c>
      <c r="L1266" s="123" t="s">
        <v>6793</v>
      </c>
      <c r="M1266" s="315"/>
      <c r="N1266" s="726">
        <f t="shared" ref="N1266:N1307" si="22">N1265+1</f>
        <v>1239</v>
      </c>
      <c r="O1266" s="129"/>
      <c r="P1266" s="129"/>
      <c r="Q1266" s="129"/>
      <c r="R1266" s="129"/>
      <c r="S1266" s="129"/>
      <c r="T1266" s="129"/>
      <c r="U1266" s="129"/>
    </row>
    <row r="1267" spans="1:21" ht="45">
      <c r="A1267" s="306">
        <v>1589</v>
      </c>
      <c r="B1267" s="336" t="s">
        <v>5185</v>
      </c>
      <c r="C1267" s="336" t="s">
        <v>2909</v>
      </c>
      <c r="D1267" s="635">
        <v>626</v>
      </c>
      <c r="E1267" s="557" t="s">
        <v>5971</v>
      </c>
      <c r="F1267" s="938">
        <v>5175198.34</v>
      </c>
      <c r="G1267" s="530" t="s">
        <v>6283</v>
      </c>
      <c r="H1267" s="698" t="s">
        <v>5139</v>
      </c>
      <c r="I1267" s="75"/>
      <c r="J1267" s="459"/>
      <c r="K1267" s="444"/>
      <c r="L1267" s="435"/>
      <c r="M1267" s="315"/>
      <c r="N1267" s="726">
        <f t="shared" si="22"/>
        <v>1240</v>
      </c>
      <c r="O1267" s="129"/>
      <c r="P1267" s="129"/>
      <c r="Q1267" s="129"/>
      <c r="R1267" s="129"/>
      <c r="S1267" s="129"/>
      <c r="T1267" s="129"/>
      <c r="U1267" s="129"/>
    </row>
    <row r="1268" spans="1:21" ht="45">
      <c r="A1268" s="306">
        <v>1592</v>
      </c>
      <c r="B1268" s="336" t="s">
        <v>5186</v>
      </c>
      <c r="C1268" s="290" t="s">
        <v>2910</v>
      </c>
      <c r="D1268" s="632">
        <v>1072</v>
      </c>
      <c r="E1268" s="219" t="s">
        <v>2823</v>
      </c>
      <c r="F1268" s="938">
        <v>1818444.32</v>
      </c>
      <c r="G1268" s="530" t="s">
        <v>6283</v>
      </c>
      <c r="H1268" s="566" t="s">
        <v>5140</v>
      </c>
      <c r="I1268" s="75"/>
      <c r="J1268" s="459"/>
      <c r="K1268" s="444"/>
      <c r="L1268" s="435"/>
      <c r="M1268" s="315"/>
      <c r="N1268" s="726">
        <f t="shared" si="22"/>
        <v>1241</v>
      </c>
      <c r="O1268" s="129"/>
      <c r="P1268" s="129"/>
      <c r="Q1268" s="129"/>
      <c r="R1268" s="129"/>
      <c r="S1268" s="129"/>
      <c r="T1268" s="129"/>
      <c r="U1268" s="129"/>
    </row>
    <row r="1269" spans="1:21" ht="45">
      <c r="A1269" s="306">
        <v>1593</v>
      </c>
      <c r="B1269" s="336" t="s">
        <v>5187</v>
      </c>
      <c r="C1269" s="290" t="s">
        <v>2911</v>
      </c>
      <c r="D1269" s="632">
        <v>68</v>
      </c>
      <c r="E1269" s="219" t="s">
        <v>2823</v>
      </c>
      <c r="F1269" s="938">
        <v>164591.28</v>
      </c>
      <c r="G1269" s="530" t="s">
        <v>6283</v>
      </c>
      <c r="H1269" s="566" t="s">
        <v>5141</v>
      </c>
      <c r="I1269" s="75"/>
      <c r="J1269" s="459"/>
      <c r="K1269" s="444"/>
      <c r="L1269" s="435"/>
      <c r="M1269" s="315"/>
      <c r="N1269" s="726">
        <f t="shared" si="22"/>
        <v>1242</v>
      </c>
      <c r="O1269" s="129"/>
      <c r="P1269" s="129"/>
      <c r="Q1269" s="129"/>
      <c r="R1269" s="129"/>
      <c r="S1269" s="129"/>
      <c r="T1269" s="129"/>
      <c r="U1269" s="129"/>
    </row>
    <row r="1270" spans="1:21" ht="45">
      <c r="A1270" s="306">
        <v>1594</v>
      </c>
      <c r="B1270" s="336" t="s">
        <v>5188</v>
      </c>
      <c r="C1270" s="290" t="s">
        <v>2912</v>
      </c>
      <c r="D1270" s="632">
        <v>243</v>
      </c>
      <c r="E1270" s="219" t="s">
        <v>2823</v>
      </c>
      <c r="F1270" s="938">
        <v>554202.81000000006</v>
      </c>
      <c r="G1270" s="530" t="s">
        <v>6283</v>
      </c>
      <c r="H1270" s="566" t="s">
        <v>5142</v>
      </c>
      <c r="I1270" s="75"/>
      <c r="J1270" s="459"/>
      <c r="K1270" s="444"/>
      <c r="L1270" s="435"/>
      <c r="M1270" s="315"/>
      <c r="N1270" s="726">
        <f t="shared" si="22"/>
        <v>1243</v>
      </c>
      <c r="O1270" s="129"/>
      <c r="P1270" s="129"/>
      <c r="Q1270" s="129"/>
      <c r="R1270" s="129"/>
      <c r="S1270" s="129"/>
      <c r="T1270" s="129"/>
      <c r="U1270" s="129"/>
    </row>
    <row r="1271" spans="1:21" ht="45">
      <c r="A1271" s="306">
        <v>1598</v>
      </c>
      <c r="B1271" s="334" t="s">
        <v>5169</v>
      </c>
      <c r="C1271" s="290" t="s">
        <v>3396</v>
      </c>
      <c r="D1271" s="632">
        <v>804</v>
      </c>
      <c r="E1271" s="247" t="s">
        <v>3397</v>
      </c>
      <c r="F1271" s="935">
        <v>7209765.4800000004</v>
      </c>
      <c r="G1271" s="530" t="s">
        <v>6283</v>
      </c>
      <c r="H1271" s="698" t="s">
        <v>5153</v>
      </c>
      <c r="I1271" s="75"/>
      <c r="J1271" s="459"/>
      <c r="K1271" s="444"/>
      <c r="L1271" s="435"/>
      <c r="M1271" s="315"/>
      <c r="N1271" s="726">
        <f t="shared" si="22"/>
        <v>1244</v>
      </c>
      <c r="O1271" s="129"/>
      <c r="P1271" s="129"/>
      <c r="Q1271" s="129"/>
      <c r="R1271" s="129"/>
      <c r="S1271" s="129"/>
      <c r="T1271" s="129"/>
      <c r="U1271" s="129"/>
    </row>
    <row r="1272" spans="1:21" ht="45">
      <c r="A1272" s="306">
        <v>1602</v>
      </c>
      <c r="B1272" s="336" t="s">
        <v>5189</v>
      </c>
      <c r="C1272" s="989" t="s">
        <v>5048</v>
      </c>
      <c r="D1272" s="632">
        <v>4</v>
      </c>
      <c r="E1272" s="326" t="s">
        <v>5049</v>
      </c>
      <c r="F1272" s="935">
        <v>30736.92</v>
      </c>
      <c r="G1272" s="530" t="s">
        <v>6283</v>
      </c>
      <c r="H1272" s="566" t="s">
        <v>5144</v>
      </c>
      <c r="I1272" s="75"/>
      <c r="J1272" s="459"/>
      <c r="K1272" s="444"/>
      <c r="L1272" s="435"/>
      <c r="M1272" s="315"/>
      <c r="N1272" s="726">
        <f>N1271+1</f>
        <v>1245</v>
      </c>
      <c r="O1272" s="129"/>
      <c r="P1272" s="129"/>
      <c r="Q1272" s="129"/>
      <c r="R1272" s="129"/>
      <c r="S1272" s="129"/>
      <c r="T1272" s="129"/>
      <c r="U1272" s="129"/>
    </row>
    <row r="1273" spans="1:21" ht="75">
      <c r="A1273" s="306">
        <v>1603</v>
      </c>
      <c r="B1273" s="326" t="s">
        <v>5051</v>
      </c>
      <c r="C1273" s="989" t="s">
        <v>5050</v>
      </c>
      <c r="D1273" s="635">
        <v>536</v>
      </c>
      <c r="E1273" s="897" t="s">
        <v>10138</v>
      </c>
      <c r="F1273" s="935">
        <v>949439.23</v>
      </c>
      <c r="G1273" s="570" t="s">
        <v>6283</v>
      </c>
      <c r="H1273" s="566" t="s">
        <v>5143</v>
      </c>
      <c r="I1273" s="606"/>
      <c r="J1273" s="584" t="s">
        <v>6613</v>
      </c>
      <c r="K1273" s="586" t="s">
        <v>6614</v>
      </c>
      <c r="L1273" s="123" t="s">
        <v>6615</v>
      </c>
      <c r="M1273" s="315"/>
      <c r="N1273" s="726">
        <f t="shared" si="22"/>
        <v>1246</v>
      </c>
      <c r="O1273" s="129"/>
      <c r="P1273" s="129"/>
      <c r="Q1273" s="129"/>
      <c r="R1273" s="129"/>
      <c r="S1273" s="129"/>
      <c r="T1273" s="129"/>
      <c r="U1273" s="129"/>
    </row>
    <row r="1274" spans="1:21" ht="45">
      <c r="A1274" s="306">
        <v>1605</v>
      </c>
      <c r="B1274" s="336" t="s">
        <v>5190</v>
      </c>
      <c r="C1274" s="989" t="s">
        <v>5052</v>
      </c>
      <c r="D1274" s="632">
        <v>5463</v>
      </c>
      <c r="E1274" s="326" t="s">
        <v>5053</v>
      </c>
      <c r="F1274" s="935">
        <v>6671260.7000000002</v>
      </c>
      <c r="G1274" s="530" t="s">
        <v>6283</v>
      </c>
      <c r="H1274" s="566" t="s">
        <v>5145</v>
      </c>
      <c r="I1274" s="75"/>
      <c r="J1274" s="459"/>
      <c r="K1274" s="444"/>
      <c r="L1274" s="435"/>
      <c r="M1274" s="315"/>
      <c r="N1274" s="726">
        <f t="shared" si="22"/>
        <v>1247</v>
      </c>
      <c r="O1274" s="129"/>
      <c r="P1274" s="129"/>
      <c r="Q1274" s="129"/>
      <c r="R1274" s="129"/>
      <c r="S1274" s="129"/>
      <c r="T1274" s="129"/>
      <c r="U1274" s="129"/>
    </row>
    <row r="1275" spans="1:21" ht="60">
      <c r="A1275" s="306">
        <v>1606</v>
      </c>
      <c r="B1275" s="336" t="s">
        <v>5191</v>
      </c>
      <c r="C1275" s="989" t="s">
        <v>5054</v>
      </c>
      <c r="D1275" s="632">
        <v>10325</v>
      </c>
      <c r="E1275" s="326" t="s">
        <v>1000</v>
      </c>
      <c r="F1275" s="975">
        <v>12670347.630000001</v>
      </c>
      <c r="G1275" s="530" t="s">
        <v>6283</v>
      </c>
      <c r="H1275" s="698" t="s">
        <v>5148</v>
      </c>
      <c r="I1275" s="75"/>
      <c r="J1275" s="459"/>
      <c r="K1275" s="444"/>
      <c r="L1275" s="435"/>
      <c r="M1275" s="315"/>
      <c r="N1275" s="726">
        <f t="shared" si="22"/>
        <v>1248</v>
      </c>
      <c r="O1275" s="129"/>
      <c r="P1275" s="129"/>
      <c r="Q1275" s="129"/>
      <c r="R1275" s="129"/>
      <c r="S1275" s="129"/>
      <c r="T1275" s="129"/>
      <c r="U1275" s="129"/>
    </row>
    <row r="1276" spans="1:21" ht="60">
      <c r="A1276" s="306">
        <v>1607</v>
      </c>
      <c r="B1276" s="336" t="s">
        <v>5192</v>
      </c>
      <c r="C1276" s="989" t="s">
        <v>5055</v>
      </c>
      <c r="D1276" s="632">
        <v>4075</v>
      </c>
      <c r="E1276" s="326" t="s">
        <v>1000</v>
      </c>
      <c r="F1276" s="935">
        <v>4990130.8899999997</v>
      </c>
      <c r="G1276" s="530" t="s">
        <v>6283</v>
      </c>
      <c r="H1276" s="698" t="s">
        <v>5149</v>
      </c>
      <c r="I1276" s="75"/>
      <c r="J1276" s="459"/>
      <c r="K1276" s="444"/>
      <c r="L1276" s="435"/>
      <c r="M1276" s="315"/>
      <c r="N1276" s="726">
        <f t="shared" si="22"/>
        <v>1249</v>
      </c>
      <c r="O1276" s="129"/>
      <c r="P1276" s="129"/>
      <c r="Q1276" s="129"/>
      <c r="R1276" s="129"/>
      <c r="S1276" s="129"/>
      <c r="T1276" s="129"/>
      <c r="U1276" s="129"/>
    </row>
    <row r="1277" spans="1:21" ht="45">
      <c r="A1277" s="306">
        <v>1608</v>
      </c>
      <c r="B1277" s="336" t="s">
        <v>5193</v>
      </c>
      <c r="C1277" s="989" t="s">
        <v>5056</v>
      </c>
      <c r="D1277" s="635">
        <f>16319-72-52-48</f>
        <v>16147</v>
      </c>
      <c r="E1277" s="557" t="s">
        <v>5057</v>
      </c>
      <c r="F1277" s="935">
        <v>17518849.120000001</v>
      </c>
      <c r="G1277" s="530" t="s">
        <v>6283</v>
      </c>
      <c r="H1277" s="698" t="s">
        <v>5150</v>
      </c>
      <c r="I1277" s="75"/>
      <c r="J1277" s="459"/>
      <c r="K1277" s="444"/>
      <c r="L1277" s="435"/>
      <c r="M1277" s="315"/>
      <c r="N1277" s="726">
        <f t="shared" si="22"/>
        <v>1250</v>
      </c>
      <c r="O1277" s="129"/>
      <c r="P1277" s="129"/>
      <c r="Q1277" s="129"/>
      <c r="R1277" s="129"/>
      <c r="S1277" s="129"/>
      <c r="T1277" s="129"/>
      <c r="U1277" s="129"/>
    </row>
    <row r="1278" spans="1:21" ht="45">
      <c r="A1278" s="919">
        <v>1610</v>
      </c>
      <c r="B1278" s="897" t="s">
        <v>5195</v>
      </c>
      <c r="C1278" s="442" t="s">
        <v>5194</v>
      </c>
      <c r="D1278" s="332">
        <v>14872</v>
      </c>
      <c r="E1278" s="61" t="s">
        <v>2428</v>
      </c>
      <c r="F1278" s="935">
        <v>42942007.68</v>
      </c>
      <c r="G1278" s="530" t="s">
        <v>6283</v>
      </c>
      <c r="H1278" s="333" t="s">
        <v>5151</v>
      </c>
      <c r="I1278" s="75"/>
      <c r="J1278" s="584" t="s">
        <v>6743</v>
      </c>
      <c r="K1278" s="586" t="s">
        <v>6792</v>
      </c>
      <c r="L1278" s="123" t="s">
        <v>6794</v>
      </c>
      <c r="M1278" s="315"/>
      <c r="N1278" s="726">
        <f>N1277+1</f>
        <v>1251</v>
      </c>
      <c r="O1278" s="129"/>
      <c r="P1278" s="129"/>
      <c r="Q1278" s="129"/>
      <c r="R1278" s="129"/>
      <c r="S1278" s="129"/>
      <c r="T1278" s="129"/>
      <c r="U1278" s="129"/>
    </row>
    <row r="1279" spans="1:21" ht="45">
      <c r="A1279" s="919">
        <v>1611</v>
      </c>
      <c r="B1279" s="897" t="s">
        <v>4142</v>
      </c>
      <c r="C1279" s="901" t="s">
        <v>5146</v>
      </c>
      <c r="D1279" s="624">
        <v>2615</v>
      </c>
      <c r="E1279" s="12" t="s">
        <v>5147</v>
      </c>
      <c r="F1279" s="938">
        <v>3557759.8</v>
      </c>
      <c r="G1279" s="530" t="s">
        <v>6283</v>
      </c>
      <c r="H1279" s="698" t="s">
        <v>5152</v>
      </c>
      <c r="I1279" s="75"/>
      <c r="J1279" s="459"/>
      <c r="K1279" s="557"/>
      <c r="L1279" s="435"/>
      <c r="M1279" s="315"/>
      <c r="N1279" s="726">
        <f t="shared" si="22"/>
        <v>1252</v>
      </c>
      <c r="O1279" s="129"/>
      <c r="P1279" s="129"/>
      <c r="Q1279" s="129"/>
      <c r="R1279" s="129"/>
      <c r="S1279" s="129"/>
      <c r="T1279" s="129"/>
      <c r="U1279" s="129"/>
    </row>
    <row r="1280" spans="1:21" ht="45">
      <c r="A1280" s="919">
        <v>1612</v>
      </c>
      <c r="B1280" s="135" t="s">
        <v>5155</v>
      </c>
      <c r="C1280" s="989" t="s">
        <v>5154</v>
      </c>
      <c r="D1280" s="639">
        <v>6292</v>
      </c>
      <c r="E1280" s="134" t="s">
        <v>5234</v>
      </c>
      <c r="F1280" s="938">
        <v>41091730.68</v>
      </c>
      <c r="G1280" s="530" t="s">
        <v>6283</v>
      </c>
      <c r="H1280" s="698" t="s">
        <v>5156</v>
      </c>
      <c r="I1280" s="75"/>
      <c r="J1280" s="459"/>
      <c r="K1280" s="557"/>
      <c r="L1280" s="435"/>
      <c r="M1280" s="315"/>
      <c r="N1280" s="726">
        <f t="shared" si="22"/>
        <v>1253</v>
      </c>
      <c r="O1280" s="129"/>
      <c r="P1280" s="129"/>
      <c r="Q1280" s="129"/>
      <c r="R1280" s="129"/>
      <c r="S1280" s="129"/>
      <c r="T1280" s="129"/>
      <c r="U1280" s="129"/>
    </row>
    <row r="1281" spans="1:21" ht="45">
      <c r="A1281" s="919">
        <v>1613</v>
      </c>
      <c r="B1281" s="1011" t="s">
        <v>4971</v>
      </c>
      <c r="C1281" s="990" t="s">
        <v>5157</v>
      </c>
      <c r="D1281" s="632">
        <v>3652</v>
      </c>
      <c r="E1281" s="309" t="s">
        <v>5158</v>
      </c>
      <c r="F1281" s="938">
        <v>3212.13</v>
      </c>
      <c r="G1281" s="530" t="s">
        <v>6283</v>
      </c>
      <c r="H1281" s="698" t="s">
        <v>5159</v>
      </c>
      <c r="I1281" s="75"/>
      <c r="J1281" s="584" t="s">
        <v>6743</v>
      </c>
      <c r="K1281" s="586" t="s">
        <v>6781</v>
      </c>
      <c r="L1281" s="584" t="s">
        <v>6795</v>
      </c>
      <c r="M1281" s="315"/>
      <c r="N1281" s="726">
        <f t="shared" si="22"/>
        <v>1254</v>
      </c>
      <c r="O1281" s="129"/>
      <c r="P1281" s="129"/>
      <c r="Q1281" s="129"/>
      <c r="R1281" s="129"/>
      <c r="S1281" s="129"/>
      <c r="T1281" s="129"/>
      <c r="U1281" s="129"/>
    </row>
    <row r="1282" spans="1:21" ht="45">
      <c r="A1282" s="1012">
        <v>1614</v>
      </c>
      <c r="B1282" s="1011" t="s">
        <v>6655</v>
      </c>
      <c r="C1282" s="990" t="s">
        <v>5199</v>
      </c>
      <c r="D1282" s="666">
        <f>1953*1732/1953</f>
        <v>1732</v>
      </c>
      <c r="E1282" s="557" t="s">
        <v>5200</v>
      </c>
      <c r="F1282" s="935">
        <f>2267765.01*1732/1953</f>
        <v>2011146.44</v>
      </c>
      <c r="G1282" s="531" t="s">
        <v>6654</v>
      </c>
      <c r="H1282" s="337" t="s">
        <v>7030</v>
      </c>
      <c r="I1282" s="4"/>
      <c r="J1282" s="433"/>
      <c r="K1282" s="460"/>
      <c r="L1282" s="433"/>
      <c r="M1282" s="130"/>
      <c r="N1282" s="726">
        <f t="shared" si="22"/>
        <v>1255</v>
      </c>
      <c r="O1282" s="129"/>
      <c r="P1282" s="129"/>
      <c r="Q1282" s="129"/>
      <c r="R1282" s="129"/>
      <c r="S1282" s="129"/>
      <c r="T1282" s="129"/>
      <c r="U1282" s="129"/>
    </row>
    <row r="1283" spans="1:21" ht="45">
      <c r="A1283" s="1010">
        <v>1615</v>
      </c>
      <c r="B1283" s="1011" t="s">
        <v>5201</v>
      </c>
      <c r="C1283" s="989" t="s">
        <v>5202</v>
      </c>
      <c r="D1283" s="632">
        <v>695538</v>
      </c>
      <c r="E1283" s="338" t="s">
        <v>5204</v>
      </c>
      <c r="F1283" s="935">
        <v>1001574.72</v>
      </c>
      <c r="G1283" s="530" t="s">
        <v>6283</v>
      </c>
      <c r="H1283" s="709" t="s">
        <v>5203</v>
      </c>
      <c r="I1283" s="310"/>
      <c r="J1283" s="443"/>
      <c r="K1283" s="443"/>
      <c r="L1283" s="443"/>
      <c r="M1283" s="310"/>
      <c r="N1283" s="726">
        <f t="shared" si="22"/>
        <v>1256</v>
      </c>
    </row>
    <row r="1284" spans="1:21" ht="45">
      <c r="A1284" s="1010">
        <v>1616</v>
      </c>
      <c r="B1284" s="1011" t="s">
        <v>5205</v>
      </c>
      <c r="C1284" s="989" t="s">
        <v>5206</v>
      </c>
      <c r="D1284" s="624">
        <v>1914</v>
      </c>
      <c r="E1284" s="309" t="s">
        <v>5207</v>
      </c>
      <c r="F1284" s="935">
        <v>2603120.6</v>
      </c>
      <c r="G1284" s="530" t="s">
        <v>6283</v>
      </c>
      <c r="H1284" s="709" t="s">
        <v>5208</v>
      </c>
      <c r="I1284" s="83"/>
      <c r="J1284" s="89" t="s">
        <v>5209</v>
      </c>
      <c r="K1284" s="89" t="s">
        <v>5210</v>
      </c>
      <c r="L1284" s="89" t="s">
        <v>5211</v>
      </c>
      <c r="M1284" s="83"/>
      <c r="N1284" s="726">
        <f t="shared" si="22"/>
        <v>1257</v>
      </c>
    </row>
    <row r="1285" spans="1:21" ht="45">
      <c r="A1285" s="1010">
        <v>1617</v>
      </c>
      <c r="B1285" s="1011" t="s">
        <v>6295</v>
      </c>
      <c r="C1285" s="47" t="s">
        <v>5214</v>
      </c>
      <c r="D1285" s="624">
        <f>2804*2521/2804</f>
        <v>2521</v>
      </c>
      <c r="E1285" s="309" t="s">
        <v>31</v>
      </c>
      <c r="F1285" s="935">
        <f>25512250.08*2521/2804</f>
        <v>22937368.919999998</v>
      </c>
      <c r="G1285" s="533" t="s">
        <v>6294</v>
      </c>
      <c r="H1285" s="709" t="s">
        <v>5215</v>
      </c>
      <c r="I1285" s="83"/>
      <c r="J1285" s="469"/>
      <c r="K1285" s="469"/>
      <c r="L1285" s="469"/>
      <c r="M1285" s="83"/>
      <c r="N1285" s="726">
        <f t="shared" si="22"/>
        <v>1258</v>
      </c>
    </row>
    <row r="1286" spans="1:21" ht="45">
      <c r="A1286" s="1010">
        <v>1618</v>
      </c>
      <c r="B1286" s="1011" t="s">
        <v>5217</v>
      </c>
      <c r="C1286" s="47" t="s">
        <v>5216</v>
      </c>
      <c r="D1286" s="624">
        <v>3255</v>
      </c>
      <c r="E1286" s="309" t="s">
        <v>31</v>
      </c>
      <c r="F1286" s="935">
        <v>4912022.8499999996</v>
      </c>
      <c r="G1286" s="530" t="s">
        <v>6283</v>
      </c>
      <c r="H1286" s="709" t="s">
        <v>5218</v>
      </c>
      <c r="I1286" s="83"/>
      <c r="J1286" s="469"/>
      <c r="K1286" s="469"/>
      <c r="L1286" s="469"/>
      <c r="M1286" s="83"/>
      <c r="N1286" s="726">
        <f t="shared" si="22"/>
        <v>1259</v>
      </c>
    </row>
    <row r="1287" spans="1:21" ht="45">
      <c r="A1287" s="1010">
        <v>1619</v>
      </c>
      <c r="B1287" s="1011" t="s">
        <v>5220</v>
      </c>
      <c r="C1287" s="47" t="s">
        <v>5219</v>
      </c>
      <c r="D1287" s="624">
        <v>13503</v>
      </c>
      <c r="E1287" s="309" t="s">
        <v>5221</v>
      </c>
      <c r="F1287" s="935">
        <v>17007703.649999999</v>
      </c>
      <c r="G1287" s="530" t="s">
        <v>6283</v>
      </c>
      <c r="H1287" s="709" t="s">
        <v>5222</v>
      </c>
      <c r="I1287" s="310"/>
      <c r="J1287" s="443"/>
      <c r="K1287" s="443"/>
      <c r="L1287" s="443"/>
      <c r="M1287" s="310"/>
      <c r="N1287" s="726">
        <f t="shared" si="22"/>
        <v>1260</v>
      </c>
    </row>
    <row r="1288" spans="1:21" ht="45">
      <c r="A1288" s="1010">
        <v>1620</v>
      </c>
      <c r="B1288" s="1011" t="s">
        <v>5227</v>
      </c>
      <c r="C1288" s="47" t="s">
        <v>5226</v>
      </c>
      <c r="D1288" s="624">
        <v>7327</v>
      </c>
      <c r="E1288" s="309" t="s">
        <v>5233</v>
      </c>
      <c r="F1288" s="976">
        <v>34553545.840000004</v>
      </c>
      <c r="G1288" s="530" t="s">
        <v>6283</v>
      </c>
      <c r="H1288" s="709" t="s">
        <v>5228</v>
      </c>
      <c r="I1288" s="83"/>
      <c r="J1288" s="701" t="s">
        <v>6351</v>
      </c>
      <c r="K1288" s="701" t="s">
        <v>7376</v>
      </c>
      <c r="L1288" s="701" t="s">
        <v>7377</v>
      </c>
      <c r="M1288" s="778" t="s">
        <v>7378</v>
      </c>
      <c r="N1288" s="726">
        <f t="shared" si="22"/>
        <v>1261</v>
      </c>
    </row>
    <row r="1289" spans="1:21" ht="45">
      <c r="A1289" s="443">
        <v>1621</v>
      </c>
      <c r="B1289" s="433" t="s">
        <v>5230</v>
      </c>
      <c r="C1289" s="989" t="s">
        <v>5229</v>
      </c>
      <c r="D1289" s="624">
        <v>3829</v>
      </c>
      <c r="E1289" s="433" t="s">
        <v>2352</v>
      </c>
      <c r="F1289" s="940">
        <v>9574720.8200000003</v>
      </c>
      <c r="G1289" s="530" t="s">
        <v>6283</v>
      </c>
      <c r="H1289" s="698" t="s">
        <v>5231</v>
      </c>
      <c r="I1289" s="469"/>
      <c r="J1289" s="448" t="s">
        <v>6351</v>
      </c>
      <c r="K1289" s="461" t="s">
        <v>6352</v>
      </c>
      <c r="L1289" s="448" t="s">
        <v>6353</v>
      </c>
      <c r="M1289" s="698" t="s">
        <v>6354</v>
      </c>
      <c r="N1289" s="726">
        <f t="shared" si="22"/>
        <v>1262</v>
      </c>
    </row>
    <row r="1290" spans="1:21" ht="45">
      <c r="A1290" s="310">
        <v>1622</v>
      </c>
      <c r="B1290" s="343" t="s">
        <v>5236</v>
      </c>
      <c r="C1290" s="989" t="s">
        <v>5235</v>
      </c>
      <c r="D1290" s="632">
        <v>10158</v>
      </c>
      <c r="E1290" s="310" t="s">
        <v>5238</v>
      </c>
      <c r="F1290" s="935">
        <v>11906946.42</v>
      </c>
      <c r="G1290" s="530" t="s">
        <v>6283</v>
      </c>
      <c r="H1290" s="709" t="s">
        <v>5237</v>
      </c>
      <c r="I1290" s="310"/>
      <c r="J1290" s="448" t="s">
        <v>6008</v>
      </c>
      <c r="K1290" s="461" t="s">
        <v>6007</v>
      </c>
      <c r="L1290" s="89" t="s">
        <v>5311</v>
      </c>
      <c r="M1290" s="83"/>
      <c r="N1290" s="726">
        <f t="shared" si="22"/>
        <v>1263</v>
      </c>
    </row>
    <row r="1291" spans="1:21" ht="60">
      <c r="A1291" s="310">
        <v>1624</v>
      </c>
      <c r="B1291" s="352" t="s">
        <v>5312</v>
      </c>
      <c r="C1291" s="989" t="s">
        <v>5313</v>
      </c>
      <c r="D1291" s="624">
        <v>899</v>
      </c>
      <c r="E1291" s="353" t="s">
        <v>5314</v>
      </c>
      <c r="F1291" s="935">
        <v>86470.3</v>
      </c>
      <c r="G1291" s="530" t="s">
        <v>6283</v>
      </c>
      <c r="H1291" s="709" t="s">
        <v>5315</v>
      </c>
      <c r="I1291" s="353"/>
      <c r="J1291" s="460"/>
      <c r="K1291" s="460"/>
      <c r="L1291" s="460"/>
      <c r="M1291" s="83"/>
      <c r="N1291" s="726">
        <f t="shared" si="22"/>
        <v>1264</v>
      </c>
    </row>
    <row r="1292" spans="1:21" ht="45">
      <c r="A1292" s="310">
        <v>1626</v>
      </c>
      <c r="B1292" s="352" t="s">
        <v>5316</v>
      </c>
      <c r="C1292" s="989" t="s">
        <v>5317</v>
      </c>
      <c r="D1292" s="632">
        <v>2189</v>
      </c>
      <c r="E1292" s="310" t="s">
        <v>5318</v>
      </c>
      <c r="F1292" s="935">
        <v>2673144.7400000002</v>
      </c>
      <c r="G1292" s="530" t="s">
        <v>6283</v>
      </c>
      <c r="H1292" s="709" t="s">
        <v>5319</v>
      </c>
      <c r="I1292" s="310"/>
      <c r="J1292" s="443"/>
      <c r="K1292" s="443"/>
      <c r="L1292" s="443"/>
      <c r="M1292" s="310"/>
      <c r="N1292" s="726">
        <f t="shared" si="22"/>
        <v>1265</v>
      </c>
    </row>
    <row r="1293" spans="1:21" ht="45">
      <c r="A1293" s="310">
        <v>1632</v>
      </c>
      <c r="B1293" s="354" t="s">
        <v>5321</v>
      </c>
      <c r="C1293" s="901" t="s">
        <v>5320</v>
      </c>
      <c r="D1293" s="624">
        <v>1173</v>
      </c>
      <c r="E1293" s="617" t="s">
        <v>5322</v>
      </c>
      <c r="F1293" s="935">
        <v>1640158.98</v>
      </c>
      <c r="G1293" s="530" t="s">
        <v>6283</v>
      </c>
      <c r="H1293" s="709" t="s">
        <v>5323</v>
      </c>
      <c r="I1293" s="83"/>
      <c r="J1293" s="83"/>
      <c r="K1293" s="83"/>
      <c r="L1293" s="83"/>
      <c r="M1293" s="83"/>
      <c r="N1293" s="726">
        <f t="shared" si="22"/>
        <v>1266</v>
      </c>
    </row>
    <row r="1294" spans="1:21" ht="45">
      <c r="A1294" s="310">
        <v>1640</v>
      </c>
      <c r="B1294" s="356" t="s">
        <v>5331</v>
      </c>
      <c r="C1294" s="901" t="s">
        <v>5332</v>
      </c>
      <c r="D1294" s="624">
        <v>800</v>
      </c>
      <c r="E1294" s="589" t="s">
        <v>2823</v>
      </c>
      <c r="F1294" s="935">
        <v>121144</v>
      </c>
      <c r="G1294" s="530" t="s">
        <v>6283</v>
      </c>
      <c r="H1294" s="709" t="s">
        <v>5333</v>
      </c>
      <c r="I1294" s="83"/>
      <c r="J1294" s="83"/>
      <c r="K1294" s="83"/>
      <c r="L1294" s="83"/>
      <c r="M1294" s="83"/>
      <c r="N1294" s="726">
        <f>N1293+1</f>
        <v>1267</v>
      </c>
    </row>
    <row r="1295" spans="1:21" ht="45">
      <c r="A1295" s="310">
        <v>1641</v>
      </c>
      <c r="B1295" s="356" t="s">
        <v>5335</v>
      </c>
      <c r="C1295" s="901" t="s">
        <v>5334</v>
      </c>
      <c r="D1295" s="631">
        <v>27823</v>
      </c>
      <c r="E1295" s="357" t="s">
        <v>5336</v>
      </c>
      <c r="F1295" s="935">
        <v>42987369.689999998</v>
      </c>
      <c r="G1295" s="595" t="s">
        <v>6283</v>
      </c>
      <c r="H1295" s="945" t="s">
        <v>5337</v>
      </c>
      <c r="I1295" s="855"/>
      <c r="J1295" s="902" t="s">
        <v>10043</v>
      </c>
      <c r="K1295" s="902" t="s">
        <v>10044</v>
      </c>
      <c r="L1295" s="902" t="s">
        <v>10045</v>
      </c>
      <c r="M1295" s="83"/>
      <c r="N1295" s="726">
        <f t="shared" si="22"/>
        <v>1268</v>
      </c>
    </row>
    <row r="1296" spans="1:21" ht="45">
      <c r="A1296" s="310">
        <v>1642</v>
      </c>
      <c r="B1296" s="356" t="s">
        <v>5339</v>
      </c>
      <c r="C1296" s="989" t="s">
        <v>5338</v>
      </c>
      <c r="D1296" s="624">
        <v>18065</v>
      </c>
      <c r="E1296" s="594" t="s">
        <v>5340</v>
      </c>
      <c r="F1296" s="935">
        <v>7615817.6600000001</v>
      </c>
      <c r="G1296" s="528" t="s">
        <v>6283</v>
      </c>
      <c r="H1296" s="358" t="s">
        <v>5341</v>
      </c>
      <c r="I1296" s="83"/>
      <c r="J1296" s="855"/>
      <c r="K1296" s="855"/>
      <c r="L1296" s="855"/>
      <c r="M1296" s="83"/>
      <c r="N1296" s="726">
        <f t="shared" si="22"/>
        <v>1269</v>
      </c>
    </row>
    <row r="1297" spans="1:14" ht="45">
      <c r="A1297" s="310">
        <v>1643</v>
      </c>
      <c r="B1297" s="359" t="s">
        <v>5465</v>
      </c>
      <c r="C1297" s="989" t="s">
        <v>5466</v>
      </c>
      <c r="D1297" s="632">
        <v>18627</v>
      </c>
      <c r="E1297" s="359" t="s">
        <v>5467</v>
      </c>
      <c r="F1297" s="935">
        <v>1879582.86</v>
      </c>
      <c r="G1297" s="530" t="s">
        <v>6283</v>
      </c>
      <c r="H1297" s="709" t="s">
        <v>5468</v>
      </c>
      <c r="I1297" s="83"/>
      <c r="J1297" s="83"/>
      <c r="K1297" s="83"/>
      <c r="L1297" s="83"/>
      <c r="M1297" s="83"/>
      <c r="N1297" s="726">
        <f t="shared" si="22"/>
        <v>1270</v>
      </c>
    </row>
    <row r="1298" spans="1:14" ht="45">
      <c r="A1298" s="310">
        <v>1644</v>
      </c>
      <c r="B1298" s="360" t="s">
        <v>5471</v>
      </c>
      <c r="C1298" s="989" t="s">
        <v>5472</v>
      </c>
      <c r="D1298" s="632">
        <v>124306</v>
      </c>
      <c r="E1298" s="360" t="s">
        <v>5467</v>
      </c>
      <c r="F1298" s="935">
        <v>12587190.34</v>
      </c>
      <c r="G1298" s="530" t="s">
        <v>6283</v>
      </c>
      <c r="H1298" s="709" t="s">
        <v>5473</v>
      </c>
      <c r="I1298" s="83"/>
      <c r="J1298" s="83"/>
      <c r="K1298" s="83"/>
      <c r="L1298" s="83"/>
      <c r="M1298" s="83"/>
      <c r="N1298" s="726">
        <f t="shared" si="22"/>
        <v>1271</v>
      </c>
    </row>
    <row r="1299" spans="1:14" ht="75">
      <c r="A1299" s="310">
        <v>1645</v>
      </c>
      <c r="B1299" s="361" t="s">
        <v>5474</v>
      </c>
      <c r="C1299" s="989" t="s">
        <v>5475</v>
      </c>
      <c r="D1299" s="632">
        <v>1517</v>
      </c>
      <c r="E1299" s="309" t="s">
        <v>5817</v>
      </c>
      <c r="F1299" s="935">
        <v>7869831.9199999999</v>
      </c>
      <c r="G1299" s="533" t="s">
        <v>6290</v>
      </c>
      <c r="H1299" s="709" t="s">
        <v>5476</v>
      </c>
      <c r="I1299" s="310"/>
      <c r="J1299" s="310"/>
      <c r="K1299" s="310"/>
      <c r="L1299" s="310"/>
      <c r="M1299" s="310"/>
      <c r="N1299" s="726">
        <f t="shared" si="22"/>
        <v>1272</v>
      </c>
    </row>
    <row r="1300" spans="1:14" ht="60">
      <c r="A1300" s="310">
        <v>1646</v>
      </c>
      <c r="B1300" s="361" t="s">
        <v>5478</v>
      </c>
      <c r="C1300" s="47" t="s">
        <v>5477</v>
      </c>
      <c r="D1300" s="635">
        <v>11563</v>
      </c>
      <c r="E1300" s="557" t="s">
        <v>5479</v>
      </c>
      <c r="F1300" s="935">
        <v>10282513.380000001</v>
      </c>
      <c r="G1300" s="530" t="s">
        <v>6283</v>
      </c>
      <c r="H1300" s="709" t="s">
        <v>5480</v>
      </c>
      <c r="I1300" s="83"/>
      <c r="J1300" s="926"/>
      <c r="K1300" s="926"/>
      <c r="L1300" s="926"/>
      <c r="M1300" s="83"/>
      <c r="N1300" s="726">
        <f t="shared" si="22"/>
        <v>1273</v>
      </c>
    </row>
    <row r="1301" spans="1:14" ht="45">
      <c r="A1301" s="310">
        <v>1647</v>
      </c>
      <c r="B1301" s="398" t="s">
        <v>5754</v>
      </c>
      <c r="C1301" s="47" t="s">
        <v>5482</v>
      </c>
      <c r="D1301" s="624">
        <v>20981</v>
      </c>
      <c r="E1301" s="589" t="s">
        <v>5336</v>
      </c>
      <c r="F1301" s="935">
        <v>19103620.120000001</v>
      </c>
      <c r="G1301" s="530" t="s">
        <v>6283</v>
      </c>
      <c r="H1301" s="709" t="s">
        <v>5753</v>
      </c>
      <c r="I1301" s="83"/>
      <c r="J1301" s="926"/>
      <c r="K1301" s="926"/>
      <c r="L1301" s="926"/>
      <c r="M1301" s="83"/>
      <c r="N1301" s="726">
        <f t="shared" si="22"/>
        <v>1274</v>
      </c>
    </row>
    <row r="1302" spans="1:14" ht="45">
      <c r="A1302" s="310">
        <v>1648</v>
      </c>
      <c r="B1302" s="362" t="s">
        <v>5487</v>
      </c>
      <c r="C1302" s="8" t="s">
        <v>5486</v>
      </c>
      <c r="D1302" s="632">
        <v>1542</v>
      </c>
      <c r="E1302" s="362" t="s">
        <v>5483</v>
      </c>
      <c r="F1302" s="935">
        <v>2439598.2000000002</v>
      </c>
      <c r="G1302" s="530" t="s">
        <v>6283</v>
      </c>
      <c r="H1302" s="709" t="s">
        <v>5488</v>
      </c>
      <c r="I1302" s="83"/>
      <c r="J1302" s="701" t="s">
        <v>5196</v>
      </c>
      <c r="K1302" s="701" t="s">
        <v>7379</v>
      </c>
      <c r="L1302" s="123" t="s">
        <v>7380</v>
      </c>
      <c r="M1302" s="83"/>
      <c r="N1302" s="726">
        <f t="shared" si="22"/>
        <v>1275</v>
      </c>
    </row>
    <row r="1303" spans="1:14" ht="45">
      <c r="A1303" s="310">
        <v>1649</v>
      </c>
      <c r="B1303" s="362" t="s">
        <v>5485</v>
      </c>
      <c r="C1303" s="989" t="s">
        <v>5481</v>
      </c>
      <c r="D1303" s="632">
        <v>7375</v>
      </c>
      <c r="E1303" s="696" t="s">
        <v>7136</v>
      </c>
      <c r="F1303" s="935">
        <v>11667987.5</v>
      </c>
      <c r="G1303" s="530" t="s">
        <v>6283</v>
      </c>
      <c r="H1303" s="709" t="s">
        <v>5484</v>
      </c>
      <c r="I1303" s="83"/>
      <c r="J1303" s="902" t="s">
        <v>9960</v>
      </c>
      <c r="K1303" s="902" t="s">
        <v>9975</v>
      </c>
      <c r="L1303" s="902" t="s">
        <v>9987</v>
      </c>
      <c r="M1303" s="83"/>
      <c r="N1303" s="726">
        <f t="shared" si="22"/>
        <v>1276</v>
      </c>
    </row>
    <row r="1304" spans="1:14" ht="45">
      <c r="A1304" s="310">
        <v>1650</v>
      </c>
      <c r="B1304" s="363" t="s">
        <v>5006</v>
      </c>
      <c r="C1304" s="989" t="s">
        <v>5489</v>
      </c>
      <c r="D1304" s="624">
        <v>7000</v>
      </c>
      <c r="E1304" s="916" t="s">
        <v>10185</v>
      </c>
      <c r="F1304" s="985">
        <v>2774940</v>
      </c>
      <c r="G1304" s="530" t="s">
        <v>6283</v>
      </c>
      <c r="H1304" s="709" t="s">
        <v>5491</v>
      </c>
      <c r="I1304" s="83"/>
      <c r="J1304" s="719"/>
      <c r="K1304" s="719"/>
      <c r="L1304" s="719"/>
      <c r="M1304" s="83"/>
      <c r="N1304" s="726">
        <f t="shared" si="22"/>
        <v>1277</v>
      </c>
    </row>
    <row r="1305" spans="1:14" ht="46.5" customHeight="1">
      <c r="A1305" s="310">
        <v>1651</v>
      </c>
      <c r="B1305" s="364" t="s">
        <v>4899</v>
      </c>
      <c r="C1305" s="989" t="s">
        <v>5493</v>
      </c>
      <c r="D1305" s="720">
        <f>33783-242</f>
        <v>33541</v>
      </c>
      <c r="E1305" s="698" t="s">
        <v>5310</v>
      </c>
      <c r="F1305" s="935">
        <v>53734023.640000001</v>
      </c>
      <c r="G1305" s="530" t="s">
        <v>6283</v>
      </c>
      <c r="H1305" s="709" t="s">
        <v>5496</v>
      </c>
      <c r="I1305" s="83"/>
      <c r="J1305" s="902" t="s">
        <v>9960</v>
      </c>
      <c r="K1305" s="902" t="s">
        <v>10051</v>
      </c>
      <c r="L1305" s="902" t="s">
        <v>9961</v>
      </c>
      <c r="M1305" s="83"/>
      <c r="N1305" s="726">
        <f t="shared" si="22"/>
        <v>1278</v>
      </c>
    </row>
    <row r="1306" spans="1:14" ht="45">
      <c r="A1306" s="310">
        <v>1652</v>
      </c>
      <c r="B1306" s="363" t="s">
        <v>5494</v>
      </c>
      <c r="C1306" s="989" t="s">
        <v>5492</v>
      </c>
      <c r="D1306" s="624">
        <v>14170</v>
      </c>
      <c r="E1306" s="698" t="s">
        <v>7256</v>
      </c>
      <c r="F1306" s="935">
        <v>29404025.300000001</v>
      </c>
      <c r="G1306" s="530" t="s">
        <v>6283</v>
      </c>
      <c r="H1306" s="709" t="s">
        <v>5495</v>
      </c>
      <c r="I1306" s="83"/>
      <c r="J1306" s="89" t="s">
        <v>7596</v>
      </c>
      <c r="K1306" s="89" t="s">
        <v>7594</v>
      </c>
      <c r="L1306" s="89" t="s">
        <v>7595</v>
      </c>
      <c r="M1306" s="83"/>
      <c r="N1306" s="726">
        <f t="shared" si="22"/>
        <v>1279</v>
      </c>
    </row>
    <row r="1307" spans="1:14" ht="38.25">
      <c r="A1307" s="1072">
        <v>1653</v>
      </c>
      <c r="B1307" s="1080" t="s">
        <v>5498</v>
      </c>
      <c r="C1307" s="1072" t="s">
        <v>5497</v>
      </c>
      <c r="D1307" s="1087">
        <v>1186</v>
      </c>
      <c r="E1307" s="364" t="s">
        <v>5499</v>
      </c>
      <c r="F1307" s="1064">
        <v>3894717.26</v>
      </c>
      <c r="G1307" s="1088" t="s">
        <v>6290</v>
      </c>
      <c r="H1307" s="330" t="s">
        <v>5506</v>
      </c>
      <c r="I1307" s="310"/>
      <c r="J1307" s="310"/>
      <c r="K1307" s="310"/>
      <c r="L1307" s="310"/>
      <c r="M1307" s="310"/>
      <c r="N1307" s="726">
        <f t="shared" si="22"/>
        <v>1280</v>
      </c>
    </row>
    <row r="1308" spans="1:14" ht="38.25">
      <c r="A1308" s="1072"/>
      <c r="B1308" s="1080"/>
      <c r="C1308" s="1072"/>
      <c r="D1308" s="1087"/>
      <c r="E1308" s="364" t="s">
        <v>5500</v>
      </c>
      <c r="F1308" s="1064"/>
      <c r="G1308" s="1081"/>
      <c r="H1308" s="330" t="s">
        <v>5507</v>
      </c>
      <c r="I1308" s="310"/>
      <c r="J1308" s="310"/>
      <c r="K1308" s="310"/>
      <c r="L1308" s="310"/>
      <c r="M1308" s="310"/>
    </row>
    <row r="1309" spans="1:14" ht="38.25">
      <c r="A1309" s="1072"/>
      <c r="B1309" s="1080"/>
      <c r="C1309" s="1072"/>
      <c r="D1309" s="1087"/>
      <c r="E1309" s="364" t="s">
        <v>5501</v>
      </c>
      <c r="F1309" s="1064"/>
      <c r="G1309" s="1081"/>
      <c r="H1309" s="330" t="s">
        <v>5508</v>
      </c>
      <c r="I1309" s="310"/>
      <c r="J1309" s="310"/>
      <c r="K1309" s="310"/>
      <c r="L1309" s="310"/>
      <c r="M1309" s="310"/>
    </row>
    <row r="1310" spans="1:14" ht="38.25">
      <c r="A1310" s="1072"/>
      <c r="B1310" s="1080"/>
      <c r="C1310" s="1072"/>
      <c r="D1310" s="1087"/>
      <c r="E1310" s="364" t="s">
        <v>5502</v>
      </c>
      <c r="F1310" s="1064"/>
      <c r="G1310" s="1081"/>
      <c r="H1310" s="330" t="s">
        <v>5509</v>
      </c>
      <c r="I1310" s="310"/>
      <c r="J1310" s="310"/>
      <c r="K1310" s="310"/>
      <c r="L1310" s="310"/>
      <c r="M1310" s="310"/>
    </row>
    <row r="1311" spans="1:14" ht="38.25">
      <c r="A1311" s="1072"/>
      <c r="B1311" s="1080"/>
      <c r="C1311" s="1072"/>
      <c r="D1311" s="1087"/>
      <c r="E1311" s="364" t="s">
        <v>5503</v>
      </c>
      <c r="F1311" s="1064"/>
      <c r="G1311" s="1081"/>
      <c r="H1311" s="330" t="s">
        <v>5510</v>
      </c>
      <c r="I1311" s="310"/>
      <c r="J1311" s="310"/>
      <c r="K1311" s="310"/>
      <c r="L1311" s="310"/>
      <c r="M1311" s="310"/>
    </row>
    <row r="1312" spans="1:14" ht="38.25">
      <c r="A1312" s="1072"/>
      <c r="B1312" s="1080"/>
      <c r="C1312" s="1072"/>
      <c r="D1312" s="1087"/>
      <c r="E1312" s="364" t="s">
        <v>5504</v>
      </c>
      <c r="F1312" s="1064"/>
      <c r="G1312" s="1081"/>
      <c r="H1312" s="330" t="s">
        <v>5511</v>
      </c>
      <c r="I1312" s="310"/>
      <c r="J1312" s="310"/>
      <c r="K1312" s="310"/>
      <c r="L1312" s="310"/>
      <c r="M1312" s="310"/>
    </row>
    <row r="1313" spans="1:14" ht="38.25">
      <c r="A1313" s="1072"/>
      <c r="B1313" s="1080"/>
      <c r="C1313" s="1072"/>
      <c r="D1313" s="1087"/>
      <c r="E1313" s="364" t="s">
        <v>5505</v>
      </c>
      <c r="F1313" s="1064"/>
      <c r="G1313" s="1082"/>
      <c r="H1313" s="330" t="s">
        <v>5512</v>
      </c>
      <c r="I1313" s="310"/>
      <c r="J1313" s="310"/>
      <c r="K1313" s="310"/>
      <c r="L1313" s="310"/>
      <c r="M1313" s="310"/>
    </row>
    <row r="1314" spans="1:14" ht="45">
      <c r="A1314" s="366">
        <v>1654</v>
      </c>
      <c r="B1314" s="365" t="s">
        <v>5515</v>
      </c>
      <c r="C1314" s="989" t="s">
        <v>5514</v>
      </c>
      <c r="D1314" s="632">
        <v>16004</v>
      </c>
      <c r="E1314" s="400" t="s">
        <v>5816</v>
      </c>
      <c r="F1314" s="935">
        <v>19828522.73</v>
      </c>
      <c r="G1314" s="530" t="s">
        <v>6283</v>
      </c>
      <c r="H1314" s="709" t="s">
        <v>5516</v>
      </c>
      <c r="I1314" s="366"/>
      <c r="J1314" s="366"/>
      <c r="K1314" s="366"/>
      <c r="L1314" s="366"/>
      <c r="M1314" s="366"/>
      <c r="N1314" s="725">
        <f>N1307+1</f>
        <v>1281</v>
      </c>
    </row>
    <row r="1315" spans="1:14" ht="45">
      <c r="A1315" s="366">
        <v>1656</v>
      </c>
      <c r="B1315" s="365" t="s">
        <v>5518</v>
      </c>
      <c r="C1315" s="989" t="s">
        <v>5519</v>
      </c>
      <c r="D1315" s="632">
        <v>515</v>
      </c>
      <c r="E1315" s="366" t="s">
        <v>145</v>
      </c>
      <c r="F1315" s="935">
        <v>99355.1</v>
      </c>
      <c r="G1315" s="530" t="s">
        <v>6283</v>
      </c>
      <c r="H1315" s="709" t="s">
        <v>5517</v>
      </c>
      <c r="I1315" s="83"/>
      <c r="J1315" s="83"/>
      <c r="K1315" s="83"/>
      <c r="L1315" s="83"/>
      <c r="M1315" s="83"/>
      <c r="N1315" s="725">
        <f>N1314+1</f>
        <v>1282</v>
      </c>
    </row>
    <row r="1316" spans="1:14" ht="45">
      <c r="A1316" s="366">
        <v>1657</v>
      </c>
      <c r="B1316" s="365" t="s">
        <v>5523</v>
      </c>
      <c r="C1316" s="989" t="s">
        <v>5522</v>
      </c>
      <c r="D1316" s="632">
        <v>506</v>
      </c>
      <c r="E1316" s="366" t="s">
        <v>145</v>
      </c>
      <c r="F1316" s="935">
        <v>97637.759999999995</v>
      </c>
      <c r="G1316" s="530" t="s">
        <v>6283</v>
      </c>
      <c r="H1316" s="709" t="s">
        <v>5524</v>
      </c>
      <c r="I1316" s="83"/>
      <c r="J1316" s="83"/>
      <c r="K1316" s="83"/>
      <c r="L1316" s="83"/>
      <c r="M1316" s="83"/>
      <c r="N1316" s="725">
        <f>N1315+1</f>
        <v>1283</v>
      </c>
    </row>
    <row r="1317" spans="1:14" ht="38.25">
      <c r="A1317" s="1046">
        <v>1658</v>
      </c>
      <c r="B1317" s="1044" t="s">
        <v>5527</v>
      </c>
      <c r="C1317" s="1046" t="s">
        <v>5526</v>
      </c>
      <c r="D1317" s="1070">
        <v>858</v>
      </c>
      <c r="E1317" s="368" t="s">
        <v>5530</v>
      </c>
      <c r="F1317" s="1058">
        <v>2810456.22</v>
      </c>
      <c r="G1317" s="1073" t="s">
        <v>6290</v>
      </c>
      <c r="H1317" s="72" t="s">
        <v>5529</v>
      </c>
      <c r="I1317" s="83"/>
      <c r="J1317" s="83"/>
      <c r="K1317" s="83"/>
      <c r="L1317" s="83"/>
      <c r="M1317" s="83"/>
      <c r="N1317" s="725">
        <f>N1316+1</f>
        <v>1284</v>
      </c>
    </row>
    <row r="1318" spans="1:14" ht="38.25">
      <c r="A1318" s="1067"/>
      <c r="B1318" s="1066"/>
      <c r="C1318" s="1067"/>
      <c r="D1318" s="1076"/>
      <c r="E1318" s="400" t="s">
        <v>5813</v>
      </c>
      <c r="F1318" s="1059"/>
      <c r="G1318" s="1074"/>
      <c r="H1318" s="72" t="s">
        <v>5528</v>
      </c>
      <c r="I1318" s="83"/>
      <c r="J1318" s="83"/>
      <c r="K1318" s="83"/>
      <c r="L1318" s="83"/>
      <c r="M1318" s="83"/>
    </row>
    <row r="1319" spans="1:14" ht="38.25">
      <c r="A1319" s="1047"/>
      <c r="B1319" s="1045"/>
      <c r="C1319" s="1047"/>
      <c r="D1319" s="1071"/>
      <c r="E1319" s="400" t="s">
        <v>5814</v>
      </c>
      <c r="F1319" s="1060"/>
      <c r="G1319" s="1075"/>
      <c r="H1319" s="371" t="s">
        <v>5531</v>
      </c>
      <c r="I1319" s="83"/>
      <c r="J1319" s="83"/>
      <c r="K1319" s="83"/>
      <c r="L1319" s="83"/>
      <c r="M1319" s="83"/>
    </row>
    <row r="1320" spans="1:14" ht="45.75" customHeight="1">
      <c r="A1320" s="1072">
        <v>1659</v>
      </c>
      <c r="B1320" s="1080" t="s">
        <v>5533</v>
      </c>
      <c r="C1320" s="1072" t="s">
        <v>5532</v>
      </c>
      <c r="D1320" s="1117">
        <v>1329</v>
      </c>
      <c r="E1320" s="368" t="s">
        <v>5535</v>
      </c>
      <c r="F1320" s="1064">
        <v>5998135.8300000001</v>
      </c>
      <c r="G1320" s="1073" t="s">
        <v>6290</v>
      </c>
      <c r="H1320" s="371" t="s">
        <v>5534</v>
      </c>
      <c r="I1320" s="83"/>
      <c r="J1320" s="83"/>
      <c r="K1320" s="83"/>
      <c r="L1320" s="83"/>
      <c r="M1320" s="83"/>
      <c r="N1320" s="725">
        <f>N1317+1</f>
        <v>1285</v>
      </c>
    </row>
    <row r="1321" spans="1:14" ht="38.25">
      <c r="A1321" s="1072"/>
      <c r="B1321" s="1080"/>
      <c r="C1321" s="1072"/>
      <c r="D1321" s="1117"/>
      <c r="E1321" s="368" t="s">
        <v>5537</v>
      </c>
      <c r="F1321" s="1064"/>
      <c r="G1321" s="1074"/>
      <c r="H1321" s="371" t="s">
        <v>5536</v>
      </c>
      <c r="I1321" s="83"/>
      <c r="J1321" s="83"/>
      <c r="K1321" s="83"/>
      <c r="L1321" s="83"/>
      <c r="M1321" s="83"/>
    </row>
    <row r="1322" spans="1:14" ht="38.25">
      <c r="A1322" s="1072"/>
      <c r="B1322" s="1080"/>
      <c r="C1322" s="1072"/>
      <c r="D1322" s="1117"/>
      <c r="E1322" s="309" t="s">
        <v>5539</v>
      </c>
      <c r="F1322" s="1064"/>
      <c r="G1322" s="1074"/>
      <c r="H1322" s="371" t="s">
        <v>5538</v>
      </c>
      <c r="I1322" s="83"/>
      <c r="J1322" s="83"/>
      <c r="K1322" s="83"/>
      <c r="L1322" s="83"/>
      <c r="M1322" s="83"/>
    </row>
    <row r="1323" spans="1:14" ht="38.25">
      <c r="A1323" s="1072"/>
      <c r="B1323" s="1080"/>
      <c r="C1323" s="1072"/>
      <c r="D1323" s="1117"/>
      <c r="E1323" s="400" t="s">
        <v>5815</v>
      </c>
      <c r="F1323" s="1064"/>
      <c r="G1323" s="1075"/>
      <c r="H1323" s="371" t="s">
        <v>5540</v>
      </c>
      <c r="I1323" s="83"/>
      <c r="J1323" s="83"/>
      <c r="K1323" s="83"/>
      <c r="L1323" s="83"/>
      <c r="M1323" s="83"/>
    </row>
    <row r="1324" spans="1:14" ht="43.5" customHeight="1">
      <c r="A1324" s="1065">
        <v>1660</v>
      </c>
      <c r="B1324" s="1066" t="s">
        <v>6378</v>
      </c>
      <c r="C1324" s="1067" t="s">
        <v>5541</v>
      </c>
      <c r="D1324" s="1068">
        <v>3979</v>
      </c>
      <c r="E1324" s="368" t="s">
        <v>5543</v>
      </c>
      <c r="F1324" s="1059">
        <v>11111317.710000001</v>
      </c>
      <c r="G1324" s="1081" t="s">
        <v>6290</v>
      </c>
      <c r="H1324" s="371" t="s">
        <v>5542</v>
      </c>
      <c r="I1324" s="83"/>
      <c r="J1324" s="83"/>
      <c r="K1324" s="83"/>
      <c r="L1324" s="83"/>
      <c r="M1324" s="83"/>
      <c r="N1324" s="725">
        <f>N1320+1</f>
        <v>1286</v>
      </c>
    </row>
    <row r="1325" spans="1:14" ht="38.25" customHeight="1">
      <c r="A1325" s="1065"/>
      <c r="B1325" s="1066"/>
      <c r="C1325" s="1067"/>
      <c r="D1325" s="1068"/>
      <c r="E1325" s="368" t="s">
        <v>5545</v>
      </c>
      <c r="F1325" s="1059"/>
      <c r="G1325" s="1081"/>
      <c r="H1325" s="371" t="s">
        <v>5544</v>
      </c>
      <c r="I1325" s="83"/>
      <c r="J1325" s="83"/>
      <c r="K1325" s="83"/>
      <c r="L1325" s="83"/>
      <c r="M1325" s="83"/>
    </row>
    <row r="1326" spans="1:14" ht="41.25" customHeight="1">
      <c r="A1326" s="1065"/>
      <c r="B1326" s="1066"/>
      <c r="C1326" s="1067"/>
      <c r="D1326" s="1068"/>
      <c r="E1326" s="368" t="s">
        <v>5547</v>
      </c>
      <c r="F1326" s="1059"/>
      <c r="G1326" s="1081"/>
      <c r="H1326" s="371" t="s">
        <v>5546</v>
      </c>
      <c r="I1326" s="83"/>
      <c r="J1326" s="83"/>
      <c r="K1326" s="83"/>
      <c r="L1326" s="83"/>
      <c r="M1326" s="83"/>
    </row>
    <row r="1327" spans="1:14" ht="46.5" customHeight="1">
      <c r="A1327" s="1065"/>
      <c r="B1327" s="1066"/>
      <c r="C1327" s="1067"/>
      <c r="D1327" s="1068"/>
      <c r="E1327" s="368" t="s">
        <v>5549</v>
      </c>
      <c r="F1327" s="1059"/>
      <c r="G1327" s="1081"/>
      <c r="H1327" s="371" t="s">
        <v>5548</v>
      </c>
      <c r="I1327" s="83"/>
      <c r="J1327" s="83"/>
      <c r="K1327" s="83"/>
      <c r="L1327" s="83"/>
      <c r="M1327" s="83"/>
    </row>
    <row r="1328" spans="1:14" ht="48.75" customHeight="1">
      <c r="A1328" s="1065"/>
      <c r="B1328" s="1066"/>
      <c r="C1328" s="1067"/>
      <c r="D1328" s="1068"/>
      <c r="E1328" s="368" t="s">
        <v>5551</v>
      </c>
      <c r="F1328" s="1059"/>
      <c r="G1328" s="1081"/>
      <c r="H1328" s="371" t="s">
        <v>5550</v>
      </c>
      <c r="I1328" s="83"/>
      <c r="J1328" s="83"/>
      <c r="K1328" s="83"/>
      <c r="L1328" s="83"/>
      <c r="M1328" s="83"/>
    </row>
    <row r="1329" spans="1:14" ht="48" customHeight="1">
      <c r="A1329" s="1043"/>
      <c r="B1329" s="1045"/>
      <c r="C1329" s="1047"/>
      <c r="D1329" s="1069"/>
      <c r="E1329" s="368" t="s">
        <v>5553</v>
      </c>
      <c r="F1329" s="1060"/>
      <c r="G1329" s="1082"/>
      <c r="H1329" s="371" t="s">
        <v>5552</v>
      </c>
      <c r="I1329" s="83"/>
      <c r="J1329" s="83"/>
      <c r="K1329" s="83"/>
      <c r="L1329" s="83"/>
      <c r="M1329" s="83"/>
    </row>
    <row r="1330" spans="1:14" ht="45">
      <c r="A1330" s="367">
        <v>1661</v>
      </c>
      <c r="B1330" s="368" t="s">
        <v>5556</v>
      </c>
      <c r="C1330" s="989" t="s">
        <v>5554</v>
      </c>
      <c r="D1330" s="632">
        <v>1273</v>
      </c>
      <c r="E1330" s="368" t="s">
        <v>5555</v>
      </c>
      <c r="F1330" s="935">
        <v>8001963.4299999997</v>
      </c>
      <c r="G1330" s="530" t="s">
        <v>6283</v>
      </c>
      <c r="H1330" s="709" t="s">
        <v>5557</v>
      </c>
      <c r="I1330" s="83"/>
      <c r="J1330" s="83"/>
      <c r="K1330" s="83"/>
      <c r="L1330" s="83"/>
      <c r="M1330" s="83"/>
      <c r="N1330" s="725">
        <f>N1324+1</f>
        <v>1287</v>
      </c>
    </row>
    <row r="1331" spans="1:14" ht="45">
      <c r="A1331" s="367">
        <v>1662</v>
      </c>
      <c r="B1331" s="368" t="s">
        <v>5559</v>
      </c>
      <c r="C1331" s="989" t="s">
        <v>5558</v>
      </c>
      <c r="D1331" s="632">
        <v>1049</v>
      </c>
      <c r="E1331" s="367" t="s">
        <v>5560</v>
      </c>
      <c r="F1331" s="935">
        <v>2557860.62</v>
      </c>
      <c r="G1331" s="533" t="s">
        <v>6290</v>
      </c>
      <c r="H1331" s="709" t="s">
        <v>5561</v>
      </c>
      <c r="I1331" s="83"/>
      <c r="J1331" s="83"/>
      <c r="K1331" s="83"/>
      <c r="L1331" s="83"/>
      <c r="M1331" s="83"/>
      <c r="N1331" s="725">
        <f t="shared" ref="N1331:N1339" si="23">N1330+1</f>
        <v>1288</v>
      </c>
    </row>
    <row r="1332" spans="1:14" ht="45">
      <c r="A1332" s="367">
        <v>1663</v>
      </c>
      <c r="B1332" s="368" t="s">
        <v>5562</v>
      </c>
      <c r="C1332" s="989" t="s">
        <v>5563</v>
      </c>
      <c r="D1332" s="632">
        <v>755</v>
      </c>
      <c r="E1332" s="367" t="s">
        <v>145</v>
      </c>
      <c r="F1332" s="935">
        <v>233959.4</v>
      </c>
      <c r="G1332" s="530" t="s">
        <v>6283</v>
      </c>
      <c r="H1332" s="709" t="s">
        <v>5564</v>
      </c>
      <c r="I1332" s="83"/>
      <c r="J1332" s="83"/>
      <c r="K1332" s="83"/>
      <c r="L1332" s="83"/>
      <c r="M1332" s="83"/>
      <c r="N1332" s="725">
        <f t="shared" si="23"/>
        <v>1289</v>
      </c>
    </row>
    <row r="1333" spans="1:14" ht="45">
      <c r="A1333" s="367">
        <v>1664</v>
      </c>
      <c r="B1333" s="370" t="s">
        <v>5565</v>
      </c>
      <c r="C1333" s="989" t="s">
        <v>5566</v>
      </c>
      <c r="D1333" s="638">
        <f>619*1/3</f>
        <v>206.33333333333334</v>
      </c>
      <c r="E1333" s="5" t="s">
        <v>5567</v>
      </c>
      <c r="F1333" s="935">
        <f>106523.71*1/3</f>
        <v>35507.903333333335</v>
      </c>
      <c r="G1333" s="538" t="s">
        <v>6291</v>
      </c>
      <c r="H1333" s="709" t="s">
        <v>5568</v>
      </c>
      <c r="I1333" s="83"/>
      <c r="J1333" s="83"/>
      <c r="K1333" s="83"/>
      <c r="L1333" s="83"/>
      <c r="M1333" s="83"/>
      <c r="N1333" s="725">
        <f t="shared" si="23"/>
        <v>1290</v>
      </c>
    </row>
    <row r="1334" spans="1:14" ht="30">
      <c r="A1334" s="369">
        <v>1665</v>
      </c>
      <c r="B1334" s="370" t="s">
        <v>5569</v>
      </c>
      <c r="C1334" s="989" t="s">
        <v>5571</v>
      </c>
      <c r="D1334" s="632">
        <v>600</v>
      </c>
      <c r="E1334" s="369" t="s">
        <v>145</v>
      </c>
      <c r="F1334" s="935">
        <v>177660</v>
      </c>
      <c r="G1334" s="530" t="s">
        <v>6283</v>
      </c>
      <c r="H1334" s="709" t="s">
        <v>5570</v>
      </c>
      <c r="I1334" s="369"/>
      <c r="J1334" s="369"/>
      <c r="K1334" s="369"/>
      <c r="L1334" s="369"/>
      <c r="M1334" s="369"/>
      <c r="N1334" s="725">
        <f t="shared" si="23"/>
        <v>1291</v>
      </c>
    </row>
    <row r="1335" spans="1:14" ht="45">
      <c r="A1335" s="369">
        <v>1666</v>
      </c>
      <c r="B1335" s="370" t="s">
        <v>5574</v>
      </c>
      <c r="C1335" s="989" t="s">
        <v>5572</v>
      </c>
      <c r="D1335" s="632">
        <v>11058</v>
      </c>
      <c r="E1335" s="370" t="s">
        <v>6243</v>
      </c>
      <c r="F1335" s="935">
        <v>11304151.08</v>
      </c>
      <c r="G1335" s="530" t="s">
        <v>6283</v>
      </c>
      <c r="H1335" s="698" t="s">
        <v>5576</v>
      </c>
      <c r="I1335" s="369"/>
      <c r="J1335" s="448" t="s">
        <v>6301</v>
      </c>
      <c r="K1335" s="448" t="s">
        <v>6241</v>
      </c>
      <c r="L1335" s="448" t="s">
        <v>6242</v>
      </c>
      <c r="M1335" s="369"/>
      <c r="N1335" s="725">
        <f t="shared" si="23"/>
        <v>1292</v>
      </c>
    </row>
    <row r="1336" spans="1:14" ht="45">
      <c r="A1336" s="369">
        <v>1667</v>
      </c>
      <c r="B1336" s="370" t="s">
        <v>5575</v>
      </c>
      <c r="C1336" s="989" t="s">
        <v>5573</v>
      </c>
      <c r="D1336" s="632">
        <v>28753</v>
      </c>
      <c r="E1336" s="400" t="s">
        <v>6302</v>
      </c>
      <c r="F1336" s="935">
        <v>11674000</v>
      </c>
      <c r="G1336" s="530" t="s">
        <v>6283</v>
      </c>
      <c r="H1336" s="698" t="s">
        <v>5577</v>
      </c>
      <c r="I1336" s="369"/>
      <c r="J1336" s="448" t="s">
        <v>6300</v>
      </c>
      <c r="K1336" s="448" t="s">
        <v>6298</v>
      </c>
      <c r="L1336" s="448" t="s">
        <v>6299</v>
      </c>
      <c r="M1336" s="369"/>
      <c r="N1336" s="725">
        <f t="shared" si="23"/>
        <v>1293</v>
      </c>
    </row>
    <row r="1337" spans="1:14" ht="45">
      <c r="A1337" s="372">
        <v>1668</v>
      </c>
      <c r="B1337" s="373" t="s">
        <v>5579</v>
      </c>
      <c r="C1337" s="989" t="s">
        <v>5580</v>
      </c>
      <c r="D1337" s="632">
        <v>520</v>
      </c>
      <c r="E1337" s="373" t="s">
        <v>5581</v>
      </c>
      <c r="F1337" s="935">
        <v>318770.40000000002</v>
      </c>
      <c r="G1337" s="530" t="s">
        <v>6283</v>
      </c>
      <c r="H1337" s="72" t="s">
        <v>5578</v>
      </c>
      <c r="I1337" s="372"/>
      <c r="J1337" s="372"/>
      <c r="K1337" s="372"/>
      <c r="L1337" s="372"/>
      <c r="M1337" s="372"/>
      <c r="N1337" s="725">
        <f t="shared" si="23"/>
        <v>1294</v>
      </c>
    </row>
    <row r="1338" spans="1:14" ht="45">
      <c r="A1338" s="372">
        <v>1669</v>
      </c>
      <c r="B1338" s="373" t="s">
        <v>5582</v>
      </c>
      <c r="C1338" s="989" t="s">
        <v>10203</v>
      </c>
      <c r="D1338" s="632">
        <v>717</v>
      </c>
      <c r="E1338" s="372" t="s">
        <v>145</v>
      </c>
      <c r="F1338" s="935">
        <v>248978.25</v>
      </c>
      <c r="G1338" s="530" t="s">
        <v>6283</v>
      </c>
      <c r="H1338" s="709" t="s">
        <v>5583</v>
      </c>
      <c r="I1338" s="372"/>
      <c r="J1338" s="372"/>
      <c r="K1338" s="372"/>
      <c r="L1338" s="372"/>
      <c r="M1338" s="372"/>
      <c r="N1338" s="725">
        <f t="shared" si="23"/>
        <v>1295</v>
      </c>
    </row>
    <row r="1339" spans="1:14" ht="38.25">
      <c r="A1339" s="1046">
        <v>1670</v>
      </c>
      <c r="B1339" s="1044" t="s">
        <v>5585</v>
      </c>
      <c r="C1339" s="1046" t="s">
        <v>5584</v>
      </c>
      <c r="D1339" s="1070">
        <v>612</v>
      </c>
      <c r="E1339" s="373" t="s">
        <v>5588</v>
      </c>
      <c r="F1339" s="1058">
        <v>2056723.92</v>
      </c>
      <c r="G1339" s="1073" t="s">
        <v>6290</v>
      </c>
      <c r="H1339" s="377" t="s">
        <v>5586</v>
      </c>
      <c r="I1339" s="83"/>
      <c r="J1339" s="83"/>
      <c r="K1339" s="83"/>
      <c r="L1339" s="83"/>
      <c r="M1339" s="83"/>
      <c r="N1339" s="725">
        <f t="shared" si="23"/>
        <v>1296</v>
      </c>
    </row>
    <row r="1340" spans="1:14" ht="45">
      <c r="A1340" s="1047"/>
      <c r="B1340" s="1045"/>
      <c r="C1340" s="1047"/>
      <c r="D1340" s="1071"/>
      <c r="E1340" s="373" t="s">
        <v>5589</v>
      </c>
      <c r="F1340" s="1060"/>
      <c r="G1340" s="1075"/>
      <c r="H1340" s="539" t="s">
        <v>5587</v>
      </c>
      <c r="I1340" s="83"/>
      <c r="J1340" s="83"/>
      <c r="K1340" s="83"/>
      <c r="L1340" s="83"/>
      <c r="M1340" s="83"/>
    </row>
    <row r="1341" spans="1:14" ht="45">
      <c r="A1341" s="372">
        <v>1671</v>
      </c>
      <c r="B1341" s="373" t="s">
        <v>5591</v>
      </c>
      <c r="C1341" s="989" t="s">
        <v>5590</v>
      </c>
      <c r="D1341" s="638">
        <f>2227*797/2227</f>
        <v>797</v>
      </c>
      <c r="E1341" s="5" t="s">
        <v>5593</v>
      </c>
      <c r="F1341" s="935">
        <f>9127752.6*797/2227</f>
        <v>3266645.1828468791</v>
      </c>
      <c r="G1341" s="533" t="s">
        <v>6292</v>
      </c>
      <c r="H1341" s="709" t="s">
        <v>5592</v>
      </c>
      <c r="I1341" s="83"/>
      <c r="J1341" s="83"/>
      <c r="K1341" s="83"/>
      <c r="L1341" s="83"/>
      <c r="M1341" s="83"/>
      <c r="N1341" s="725">
        <f>N1339+1</f>
        <v>1297</v>
      </c>
    </row>
    <row r="1342" spans="1:14" ht="45">
      <c r="A1342" s="372">
        <v>1672</v>
      </c>
      <c r="B1342" s="373" t="s">
        <v>5594</v>
      </c>
      <c r="C1342" s="989" t="s">
        <v>5595</v>
      </c>
      <c r="D1342" s="632">
        <v>2790</v>
      </c>
      <c r="E1342" s="372" t="s">
        <v>5596</v>
      </c>
      <c r="F1342" s="935">
        <v>5791342.5</v>
      </c>
      <c r="G1342" s="530" t="s">
        <v>6283</v>
      </c>
      <c r="H1342" s="709" t="s">
        <v>5597</v>
      </c>
      <c r="I1342" s="83"/>
      <c r="J1342" s="83"/>
      <c r="K1342" s="83"/>
      <c r="L1342" s="83"/>
      <c r="M1342" s="83"/>
      <c r="N1342" s="725">
        <f t="shared" ref="N1342:N1354" si="24">N1341+1</f>
        <v>1298</v>
      </c>
    </row>
    <row r="1343" spans="1:14" ht="45">
      <c r="A1343" s="372">
        <v>1673</v>
      </c>
      <c r="B1343" s="373" t="s">
        <v>5600</v>
      </c>
      <c r="C1343" s="989" t="s">
        <v>5599</v>
      </c>
      <c r="D1343" s="632">
        <v>508</v>
      </c>
      <c r="E1343" s="373" t="s">
        <v>145</v>
      </c>
      <c r="F1343" s="935">
        <v>97927.2</v>
      </c>
      <c r="G1343" s="530" t="s">
        <v>6283</v>
      </c>
      <c r="H1343" s="709" t="s">
        <v>5601</v>
      </c>
      <c r="I1343" s="83"/>
      <c r="J1343" s="83"/>
      <c r="K1343" s="83"/>
      <c r="L1343" s="83"/>
      <c r="M1343" s="83"/>
      <c r="N1343" s="725">
        <f t="shared" si="24"/>
        <v>1299</v>
      </c>
    </row>
    <row r="1344" spans="1:14" ht="45">
      <c r="A1344" s="372">
        <v>1674</v>
      </c>
      <c r="B1344" s="373" t="s">
        <v>5603</v>
      </c>
      <c r="C1344" s="990" t="s">
        <v>5602</v>
      </c>
      <c r="D1344" s="632">
        <v>847</v>
      </c>
      <c r="E1344" s="373" t="s">
        <v>145</v>
      </c>
      <c r="F1344" s="935">
        <v>232069.53</v>
      </c>
      <c r="G1344" s="530" t="s">
        <v>6283</v>
      </c>
      <c r="H1344" s="709" t="s">
        <v>5604</v>
      </c>
      <c r="I1344" s="83"/>
      <c r="J1344" s="83"/>
      <c r="K1344" s="83"/>
      <c r="L1344" s="83"/>
      <c r="M1344" s="83"/>
      <c r="N1344" s="725">
        <f t="shared" si="24"/>
        <v>1300</v>
      </c>
    </row>
    <row r="1345" spans="1:14" ht="45">
      <c r="A1345" s="372">
        <v>1675</v>
      </c>
      <c r="B1345" s="373" t="s">
        <v>5608</v>
      </c>
      <c r="C1345" s="47" t="s">
        <v>5605</v>
      </c>
      <c r="D1345" s="632">
        <v>2</v>
      </c>
      <c r="E1345" s="309" t="s">
        <v>5606</v>
      </c>
      <c r="F1345" s="935">
        <v>13186.18</v>
      </c>
      <c r="G1345" s="530" t="s">
        <v>6283</v>
      </c>
      <c r="H1345" s="709" t="s">
        <v>5607</v>
      </c>
      <c r="I1345" s="83"/>
      <c r="J1345" s="83"/>
      <c r="K1345" s="83"/>
      <c r="L1345" s="83"/>
      <c r="M1345" s="83"/>
      <c r="N1345" s="725">
        <f t="shared" si="24"/>
        <v>1301</v>
      </c>
    </row>
    <row r="1346" spans="1:14" ht="50.25" customHeight="1">
      <c r="A1346" s="372">
        <v>1676</v>
      </c>
      <c r="B1346" s="373" t="s">
        <v>5609</v>
      </c>
      <c r="C1346" s="989" t="s">
        <v>10204</v>
      </c>
      <c r="D1346" s="638">
        <f>832*3/8</f>
        <v>312</v>
      </c>
      <c r="E1346" s="5" t="s">
        <v>5610</v>
      </c>
      <c r="F1346" s="935">
        <f>6349224.96*3/8</f>
        <v>2380959.36</v>
      </c>
      <c r="G1346" s="531" t="s">
        <v>10391</v>
      </c>
      <c r="H1346" s="376" t="s">
        <v>5611</v>
      </c>
      <c r="I1346" s="83"/>
      <c r="J1346" s="83"/>
      <c r="K1346" s="83"/>
      <c r="L1346" s="83"/>
      <c r="M1346" s="83"/>
      <c r="N1346" s="725">
        <f t="shared" si="24"/>
        <v>1302</v>
      </c>
    </row>
    <row r="1347" spans="1:14" ht="45">
      <c r="A1347" s="374">
        <v>1677</v>
      </c>
      <c r="B1347" s="375" t="s">
        <v>5613</v>
      </c>
      <c r="C1347" s="989" t="s">
        <v>5612</v>
      </c>
      <c r="D1347" s="632">
        <v>483</v>
      </c>
      <c r="E1347" s="375" t="s">
        <v>5588</v>
      </c>
      <c r="F1347" s="935">
        <v>1298671.08</v>
      </c>
      <c r="G1347" s="530" t="s">
        <v>6283</v>
      </c>
      <c r="H1347" s="709" t="s">
        <v>5614</v>
      </c>
      <c r="I1347" s="83"/>
      <c r="J1347" s="83"/>
      <c r="K1347" s="83"/>
      <c r="L1347" s="83"/>
      <c r="M1347" s="83"/>
      <c r="N1347" s="725">
        <f t="shared" si="24"/>
        <v>1303</v>
      </c>
    </row>
    <row r="1348" spans="1:14" ht="30">
      <c r="A1348" s="372">
        <v>1678</v>
      </c>
      <c r="B1348" s="375" t="s">
        <v>5616</v>
      </c>
      <c r="C1348" s="989" t="s">
        <v>5615</v>
      </c>
      <c r="D1348" s="632">
        <v>500</v>
      </c>
      <c r="E1348" s="375" t="s">
        <v>145</v>
      </c>
      <c r="F1348" s="935">
        <v>160610</v>
      </c>
      <c r="G1348" s="530" t="s">
        <v>6283</v>
      </c>
      <c r="H1348" s="709" t="s">
        <v>5617</v>
      </c>
      <c r="I1348" s="83"/>
      <c r="J1348" s="83"/>
      <c r="K1348" s="83"/>
      <c r="L1348" s="83"/>
      <c r="M1348" s="83"/>
      <c r="N1348" s="725">
        <f t="shared" si="24"/>
        <v>1304</v>
      </c>
    </row>
    <row r="1349" spans="1:14" ht="45">
      <c r="A1349" s="372">
        <v>1679</v>
      </c>
      <c r="B1349" s="375" t="s">
        <v>5620</v>
      </c>
      <c r="C1349" s="989" t="s">
        <v>5618</v>
      </c>
      <c r="D1349" s="720">
        <v>2076</v>
      </c>
      <c r="E1349" s="698" t="s">
        <v>3173</v>
      </c>
      <c r="F1349" s="935">
        <v>2042597.16</v>
      </c>
      <c r="G1349" s="530" t="s">
        <v>6283</v>
      </c>
      <c r="H1349" s="709" t="s">
        <v>5619</v>
      </c>
      <c r="I1349" s="83"/>
      <c r="J1349" s="83"/>
      <c r="K1349" s="83"/>
      <c r="L1349" s="83"/>
      <c r="M1349" s="83"/>
      <c r="N1349" s="725">
        <f t="shared" si="24"/>
        <v>1305</v>
      </c>
    </row>
    <row r="1350" spans="1:14" ht="90">
      <c r="A1350" s="372">
        <v>1680</v>
      </c>
      <c r="B1350" s="375" t="s">
        <v>5623</v>
      </c>
      <c r="C1350" s="989" t="s">
        <v>5621</v>
      </c>
      <c r="D1350" s="666">
        <f>32584926*1/322</f>
        <v>101195.42236024844</v>
      </c>
      <c r="E1350" s="897" t="s">
        <v>5624</v>
      </c>
      <c r="F1350" s="1018">
        <f>111125978.27*1/322</f>
        <v>345111.73375776398</v>
      </c>
      <c r="G1350" s="533" t="s">
        <v>6293</v>
      </c>
      <c r="H1350" s="831" t="s">
        <v>5622</v>
      </c>
      <c r="I1350" s="834"/>
      <c r="J1350" s="701" t="s">
        <v>7658</v>
      </c>
      <c r="K1350" s="902" t="s">
        <v>10390</v>
      </c>
      <c r="L1350" s="902" t="s">
        <v>10388</v>
      </c>
      <c r="M1350" s="902" t="s">
        <v>10389</v>
      </c>
      <c r="N1350" s="725">
        <f t="shared" si="24"/>
        <v>1306</v>
      </c>
    </row>
    <row r="1351" spans="1:14" ht="45">
      <c r="A1351" s="1035">
        <v>1681</v>
      </c>
      <c r="B1351" s="1036" t="s">
        <v>5626</v>
      </c>
      <c r="C1351" s="1037" t="s">
        <v>5625</v>
      </c>
      <c r="D1351" s="1038">
        <f>1032-1032</f>
        <v>0</v>
      </c>
      <c r="E1351" s="710" t="s">
        <v>145</v>
      </c>
      <c r="F1351" s="1039"/>
      <c r="G1351" s="1040"/>
      <c r="H1351" s="1036" t="s">
        <v>5627</v>
      </c>
      <c r="I1351" s="1036" t="s">
        <v>10398</v>
      </c>
      <c r="J1351" s="1041" t="s">
        <v>10399</v>
      </c>
      <c r="K1351" s="1036" t="s">
        <v>10400</v>
      </c>
      <c r="L1351" s="1036" t="s">
        <v>10401</v>
      </c>
      <c r="M1351" s="83"/>
    </row>
    <row r="1352" spans="1:14" ht="45">
      <c r="A1352" s="372">
        <v>1682</v>
      </c>
      <c r="B1352" s="375" t="s">
        <v>5629</v>
      </c>
      <c r="C1352" s="989" t="s">
        <v>5628</v>
      </c>
      <c r="D1352" s="632">
        <v>880</v>
      </c>
      <c r="E1352" s="375" t="s">
        <v>145</v>
      </c>
      <c r="F1352" s="935">
        <v>305580</v>
      </c>
      <c r="G1352" s="530" t="s">
        <v>6283</v>
      </c>
      <c r="H1352" s="709" t="s">
        <v>5630</v>
      </c>
      <c r="I1352" s="83"/>
      <c r="J1352" s="83"/>
      <c r="K1352" s="83"/>
      <c r="L1352" s="83"/>
      <c r="M1352" s="83"/>
      <c r="N1352" s="725">
        <f>N1350+1</f>
        <v>1307</v>
      </c>
    </row>
    <row r="1353" spans="1:14" ht="60">
      <c r="A1353" s="372">
        <v>1683</v>
      </c>
      <c r="B1353" s="375" t="s">
        <v>5632</v>
      </c>
      <c r="C1353" s="989" t="s">
        <v>5631</v>
      </c>
      <c r="D1353" s="666">
        <f>80955-3392</f>
        <v>77563</v>
      </c>
      <c r="E1353" s="696" t="s">
        <v>5812</v>
      </c>
      <c r="F1353" s="935">
        <v>98628516.269999996</v>
      </c>
      <c r="G1353" s="530" t="s">
        <v>6283</v>
      </c>
      <c r="H1353" s="709" t="s">
        <v>5633</v>
      </c>
      <c r="I1353" s="83"/>
      <c r="J1353" s="855"/>
      <c r="K1353" s="855"/>
      <c r="L1353" s="855"/>
      <c r="M1353" s="83"/>
      <c r="N1353" s="725">
        <f t="shared" si="24"/>
        <v>1308</v>
      </c>
    </row>
    <row r="1354" spans="1:14" ht="45">
      <c r="A1354" s="1046">
        <v>1684</v>
      </c>
      <c r="B1354" s="1044" t="s">
        <v>5635</v>
      </c>
      <c r="C1354" s="1046" t="s">
        <v>5634</v>
      </c>
      <c r="D1354" s="1070">
        <v>837</v>
      </c>
      <c r="E1354" s="375" t="s">
        <v>5636</v>
      </c>
      <c r="F1354" s="1058">
        <v>1832352.03</v>
      </c>
      <c r="G1354" s="1088" t="s">
        <v>6290</v>
      </c>
      <c r="H1354" s="709" t="s">
        <v>5638</v>
      </c>
      <c r="I1354" s="83"/>
      <c r="J1354" s="83"/>
      <c r="K1354" s="83"/>
      <c r="L1354" s="83"/>
      <c r="M1354" s="83"/>
      <c r="N1354" s="725">
        <f t="shared" si="24"/>
        <v>1309</v>
      </c>
    </row>
    <row r="1355" spans="1:14" ht="45">
      <c r="A1355" s="1047"/>
      <c r="B1355" s="1045"/>
      <c r="C1355" s="1047"/>
      <c r="D1355" s="1071"/>
      <c r="E1355" s="375" t="s">
        <v>5637</v>
      </c>
      <c r="F1355" s="1060"/>
      <c r="G1355" s="1082"/>
      <c r="H1355" s="709" t="s">
        <v>5639</v>
      </c>
      <c r="I1355" s="83"/>
      <c r="J1355" s="83"/>
      <c r="K1355" s="83"/>
      <c r="L1355" s="83"/>
      <c r="M1355" s="83"/>
    </row>
    <row r="1356" spans="1:14" ht="45">
      <c r="A1356" s="378">
        <v>1686</v>
      </c>
      <c r="B1356" s="379" t="s">
        <v>5641</v>
      </c>
      <c r="C1356" s="47" t="s">
        <v>5640</v>
      </c>
      <c r="D1356" s="631">
        <v>9476</v>
      </c>
      <c r="E1356" s="309" t="s">
        <v>5642</v>
      </c>
      <c r="F1356" s="935">
        <v>3368643.68</v>
      </c>
      <c r="G1356" s="530" t="s">
        <v>6283</v>
      </c>
      <c r="H1356" s="709" t="s">
        <v>5643</v>
      </c>
      <c r="I1356" s="83"/>
      <c r="J1356" s="83"/>
      <c r="K1356" s="83"/>
      <c r="L1356" s="83"/>
      <c r="M1356" s="83"/>
      <c r="N1356" s="725">
        <f>N1354+1</f>
        <v>1310</v>
      </c>
    </row>
    <row r="1357" spans="1:14" ht="60">
      <c r="A1357" s="1046">
        <v>1687</v>
      </c>
      <c r="B1357" s="1044" t="s">
        <v>5659</v>
      </c>
      <c r="C1357" s="1046" t="s">
        <v>5660</v>
      </c>
      <c r="D1357" s="1070">
        <v>5726</v>
      </c>
      <c r="E1357" s="379" t="s">
        <v>5663</v>
      </c>
      <c r="F1357" s="1058">
        <v>15989797.74</v>
      </c>
      <c r="G1357" s="1088" t="s">
        <v>6290</v>
      </c>
      <c r="H1357" s="709" t="s">
        <v>5661</v>
      </c>
      <c r="I1357" s="83"/>
      <c r="J1357" s="83"/>
      <c r="K1357" s="83"/>
      <c r="L1357" s="83"/>
      <c r="M1357" s="83"/>
      <c r="N1357" s="725">
        <f>N1356+1</f>
        <v>1311</v>
      </c>
    </row>
    <row r="1358" spans="1:14" ht="60">
      <c r="A1358" s="1047"/>
      <c r="B1358" s="1045"/>
      <c r="C1358" s="1047"/>
      <c r="D1358" s="1071"/>
      <c r="E1358" s="379" t="s">
        <v>5664</v>
      </c>
      <c r="F1358" s="1060"/>
      <c r="G1358" s="1082"/>
      <c r="H1358" s="709" t="s">
        <v>5662</v>
      </c>
      <c r="I1358" s="83"/>
      <c r="J1358" s="83"/>
      <c r="K1358" s="83"/>
      <c r="L1358" s="83"/>
      <c r="M1358" s="83"/>
    </row>
    <row r="1359" spans="1:14" ht="45">
      <c r="A1359" s="1046">
        <v>1688</v>
      </c>
      <c r="B1359" s="1044" t="s">
        <v>5666</v>
      </c>
      <c r="C1359" s="1046" t="s">
        <v>5665</v>
      </c>
      <c r="D1359" s="1070">
        <v>3881</v>
      </c>
      <c r="E1359" s="381" t="s">
        <v>5670</v>
      </c>
      <c r="F1359" s="1058">
        <v>10837653.689999999</v>
      </c>
      <c r="G1359" s="1073" t="s">
        <v>6290</v>
      </c>
      <c r="H1359" s="709" t="s">
        <v>5667</v>
      </c>
      <c r="I1359" s="83"/>
      <c r="J1359" s="83"/>
      <c r="K1359" s="83"/>
      <c r="L1359" s="83"/>
      <c r="M1359" s="83"/>
      <c r="N1359" s="725">
        <f>N1357+1</f>
        <v>1312</v>
      </c>
    </row>
    <row r="1360" spans="1:14" ht="45">
      <c r="A1360" s="1067"/>
      <c r="B1360" s="1066"/>
      <c r="C1360" s="1067"/>
      <c r="D1360" s="1076"/>
      <c r="E1360" s="381" t="s">
        <v>5671</v>
      </c>
      <c r="F1360" s="1059"/>
      <c r="G1360" s="1074"/>
      <c r="H1360" s="709" t="s">
        <v>5668</v>
      </c>
      <c r="I1360" s="83"/>
      <c r="J1360" s="83"/>
      <c r="K1360" s="83"/>
      <c r="L1360" s="83"/>
      <c r="M1360" s="83"/>
    </row>
    <row r="1361" spans="1:13" ht="45">
      <c r="A1361" s="1067"/>
      <c r="B1361" s="1066"/>
      <c r="C1361" s="1067"/>
      <c r="D1361" s="1076"/>
      <c r="E1361" s="381" t="s">
        <v>5672</v>
      </c>
      <c r="F1361" s="1059"/>
      <c r="G1361" s="1074"/>
      <c r="H1361" s="709" t="s">
        <v>5669</v>
      </c>
      <c r="I1361" s="83"/>
      <c r="J1361" s="83"/>
      <c r="K1361" s="83"/>
      <c r="L1361" s="83"/>
      <c r="M1361" s="83"/>
    </row>
    <row r="1362" spans="1:13" ht="45">
      <c r="A1362" s="1067"/>
      <c r="B1362" s="1066"/>
      <c r="C1362" s="1067"/>
      <c r="D1362" s="1076"/>
      <c r="E1362" s="381" t="s">
        <v>5673</v>
      </c>
      <c r="F1362" s="1059"/>
      <c r="G1362" s="1074"/>
      <c r="H1362" s="709" t="s">
        <v>5674</v>
      </c>
      <c r="I1362" s="83"/>
      <c r="J1362" s="83"/>
      <c r="K1362" s="83"/>
      <c r="L1362" s="83"/>
      <c r="M1362" s="83"/>
    </row>
    <row r="1363" spans="1:13" ht="45">
      <c r="A1363" s="1067"/>
      <c r="B1363" s="1066"/>
      <c r="C1363" s="1067"/>
      <c r="D1363" s="1076"/>
      <c r="E1363" s="381" t="s">
        <v>5675</v>
      </c>
      <c r="F1363" s="1059"/>
      <c r="G1363" s="1074"/>
      <c r="H1363" s="709" t="s">
        <v>5676</v>
      </c>
      <c r="I1363" s="83"/>
      <c r="J1363" s="83"/>
      <c r="K1363" s="83"/>
      <c r="L1363" s="83"/>
      <c r="M1363" s="83"/>
    </row>
    <row r="1364" spans="1:13" ht="45">
      <c r="A1364" s="1067"/>
      <c r="B1364" s="1066"/>
      <c r="C1364" s="1067"/>
      <c r="D1364" s="1076"/>
      <c r="E1364" s="381" t="s">
        <v>5677</v>
      </c>
      <c r="F1364" s="1059"/>
      <c r="G1364" s="1074"/>
      <c r="H1364" s="709" t="s">
        <v>5678</v>
      </c>
      <c r="I1364" s="83"/>
      <c r="J1364" s="83"/>
      <c r="K1364" s="83"/>
      <c r="L1364" s="83"/>
      <c r="M1364" s="83"/>
    </row>
    <row r="1365" spans="1:13" ht="45">
      <c r="A1365" s="1067"/>
      <c r="B1365" s="1066"/>
      <c r="C1365" s="1067"/>
      <c r="D1365" s="1076"/>
      <c r="E1365" s="381" t="s">
        <v>5680</v>
      </c>
      <c r="F1365" s="1059"/>
      <c r="G1365" s="1074"/>
      <c r="H1365" s="709" t="s">
        <v>5679</v>
      </c>
      <c r="I1365" s="83"/>
      <c r="J1365" s="83"/>
      <c r="K1365" s="83"/>
      <c r="L1365" s="83"/>
      <c r="M1365" s="83"/>
    </row>
    <row r="1366" spans="1:13" ht="45">
      <c r="A1366" s="1067"/>
      <c r="B1366" s="1066"/>
      <c r="C1366" s="1067"/>
      <c r="D1366" s="1076"/>
      <c r="E1366" s="381" t="s">
        <v>5681</v>
      </c>
      <c r="F1366" s="1059"/>
      <c r="G1366" s="1074"/>
      <c r="H1366" s="709" t="s">
        <v>5682</v>
      </c>
      <c r="I1366" s="83"/>
      <c r="J1366" s="83"/>
      <c r="K1366" s="83"/>
      <c r="L1366" s="83"/>
      <c r="M1366" s="83"/>
    </row>
    <row r="1367" spans="1:13" ht="45">
      <c r="A1367" s="1067"/>
      <c r="B1367" s="1066"/>
      <c r="C1367" s="1067"/>
      <c r="D1367" s="1076"/>
      <c r="E1367" s="381" t="s">
        <v>5683</v>
      </c>
      <c r="F1367" s="1059"/>
      <c r="G1367" s="1074"/>
      <c r="H1367" s="709" t="s">
        <v>5684</v>
      </c>
      <c r="I1367" s="83"/>
      <c r="J1367" s="83"/>
      <c r="K1367" s="83"/>
      <c r="L1367" s="83"/>
      <c r="M1367" s="83"/>
    </row>
    <row r="1368" spans="1:13" ht="45">
      <c r="A1368" s="1067"/>
      <c r="B1368" s="1066"/>
      <c r="C1368" s="1067"/>
      <c r="D1368" s="1076"/>
      <c r="E1368" s="381" t="s">
        <v>5685</v>
      </c>
      <c r="F1368" s="1059"/>
      <c r="G1368" s="1074"/>
      <c r="H1368" s="709" t="s">
        <v>5686</v>
      </c>
      <c r="I1368" s="83"/>
      <c r="J1368" s="83"/>
      <c r="K1368" s="83"/>
      <c r="L1368" s="83"/>
      <c r="M1368" s="83"/>
    </row>
    <row r="1369" spans="1:13" ht="45">
      <c r="A1369" s="1067"/>
      <c r="B1369" s="1066"/>
      <c r="C1369" s="1067"/>
      <c r="D1369" s="1076"/>
      <c r="E1369" s="381" t="s">
        <v>5687</v>
      </c>
      <c r="F1369" s="1059"/>
      <c r="G1369" s="1074"/>
      <c r="H1369" s="709" t="s">
        <v>5688</v>
      </c>
      <c r="I1369" s="83"/>
      <c r="J1369" s="83"/>
      <c r="K1369" s="83"/>
      <c r="L1369" s="83"/>
      <c r="M1369" s="83"/>
    </row>
    <row r="1370" spans="1:13" ht="45">
      <c r="A1370" s="1067"/>
      <c r="B1370" s="1066"/>
      <c r="C1370" s="1067"/>
      <c r="D1370" s="1076"/>
      <c r="E1370" s="381" t="s">
        <v>5689</v>
      </c>
      <c r="F1370" s="1059"/>
      <c r="G1370" s="1074"/>
      <c r="H1370" s="709" t="s">
        <v>5690</v>
      </c>
      <c r="I1370" s="83"/>
      <c r="J1370" s="83"/>
      <c r="K1370" s="83"/>
      <c r="L1370" s="83"/>
      <c r="M1370" s="83"/>
    </row>
    <row r="1371" spans="1:13" ht="45">
      <c r="A1371" s="1067"/>
      <c r="B1371" s="1066"/>
      <c r="C1371" s="1067"/>
      <c r="D1371" s="1076"/>
      <c r="E1371" s="381" t="s">
        <v>5692</v>
      </c>
      <c r="F1371" s="1059"/>
      <c r="G1371" s="1074"/>
      <c r="H1371" s="709" t="s">
        <v>5691</v>
      </c>
      <c r="I1371" s="83"/>
      <c r="J1371" s="83"/>
      <c r="K1371" s="83"/>
      <c r="L1371" s="83"/>
      <c r="M1371" s="83"/>
    </row>
    <row r="1372" spans="1:13" ht="45">
      <c r="A1372" s="1067"/>
      <c r="B1372" s="1066"/>
      <c r="C1372" s="1067"/>
      <c r="D1372" s="1076"/>
      <c r="E1372" s="381" t="s">
        <v>5694</v>
      </c>
      <c r="F1372" s="1059"/>
      <c r="G1372" s="1074"/>
      <c r="H1372" s="709" t="s">
        <v>5693</v>
      </c>
      <c r="I1372" s="83"/>
      <c r="J1372" s="83"/>
      <c r="K1372" s="83"/>
      <c r="L1372" s="83"/>
      <c r="M1372" s="83"/>
    </row>
    <row r="1373" spans="1:13" ht="45">
      <c r="A1373" s="1067"/>
      <c r="B1373" s="1066"/>
      <c r="C1373" s="1067"/>
      <c r="D1373" s="1076"/>
      <c r="E1373" s="381" t="s">
        <v>5695</v>
      </c>
      <c r="F1373" s="1059"/>
      <c r="G1373" s="1074"/>
      <c r="H1373" s="709" t="s">
        <v>5696</v>
      </c>
      <c r="I1373" s="83"/>
      <c r="J1373" s="83"/>
      <c r="K1373" s="83"/>
      <c r="L1373" s="83"/>
      <c r="M1373" s="83"/>
    </row>
    <row r="1374" spans="1:13" ht="45">
      <c r="A1374" s="1067"/>
      <c r="B1374" s="1066"/>
      <c r="C1374" s="1067"/>
      <c r="D1374" s="1076"/>
      <c r="E1374" s="381" t="s">
        <v>5697</v>
      </c>
      <c r="F1374" s="1059"/>
      <c r="G1374" s="1074"/>
      <c r="H1374" s="709" t="s">
        <v>5698</v>
      </c>
      <c r="I1374" s="83"/>
      <c r="J1374" s="83"/>
      <c r="K1374" s="83"/>
      <c r="L1374" s="83"/>
      <c r="M1374" s="83"/>
    </row>
    <row r="1375" spans="1:13" ht="45">
      <c r="A1375" s="1067"/>
      <c r="B1375" s="1066"/>
      <c r="C1375" s="1067"/>
      <c r="D1375" s="1076"/>
      <c r="E1375" s="381" t="s">
        <v>5699</v>
      </c>
      <c r="F1375" s="1059"/>
      <c r="G1375" s="1074"/>
      <c r="H1375" s="709" t="s">
        <v>5700</v>
      </c>
      <c r="I1375" s="83"/>
      <c r="J1375" s="83"/>
      <c r="K1375" s="83"/>
      <c r="L1375" s="83"/>
      <c r="M1375" s="83"/>
    </row>
    <row r="1376" spans="1:13" ht="45">
      <c r="A1376" s="1067"/>
      <c r="B1376" s="1066"/>
      <c r="C1376" s="1067"/>
      <c r="D1376" s="1076"/>
      <c r="E1376" s="381" t="s">
        <v>5701</v>
      </c>
      <c r="F1376" s="1059"/>
      <c r="G1376" s="1074"/>
      <c r="H1376" s="709" t="s">
        <v>5702</v>
      </c>
      <c r="I1376" s="83"/>
      <c r="J1376" s="83"/>
      <c r="K1376" s="83"/>
      <c r="L1376" s="83"/>
      <c r="M1376" s="83"/>
    </row>
    <row r="1377" spans="1:14" ht="45">
      <c r="A1377" s="1067"/>
      <c r="B1377" s="1066"/>
      <c r="C1377" s="1067"/>
      <c r="D1377" s="1076"/>
      <c r="E1377" s="381" t="s">
        <v>5703</v>
      </c>
      <c r="F1377" s="1059"/>
      <c r="G1377" s="1074"/>
      <c r="H1377" s="709" t="s">
        <v>5704</v>
      </c>
      <c r="I1377" s="83"/>
      <c r="J1377" s="83"/>
      <c r="K1377" s="83"/>
      <c r="L1377" s="83"/>
      <c r="M1377" s="83"/>
    </row>
    <row r="1378" spans="1:14" ht="45">
      <c r="A1378" s="1067"/>
      <c r="B1378" s="1066"/>
      <c r="C1378" s="1067"/>
      <c r="D1378" s="1076"/>
      <c r="E1378" s="381" t="s">
        <v>5705</v>
      </c>
      <c r="F1378" s="1059"/>
      <c r="G1378" s="1074"/>
      <c r="H1378" s="709" t="s">
        <v>5706</v>
      </c>
      <c r="I1378" s="83"/>
      <c r="J1378" s="83"/>
      <c r="K1378" s="83"/>
      <c r="L1378" s="83"/>
      <c r="M1378" s="83"/>
    </row>
    <row r="1379" spans="1:14">
      <c r="A1379" s="1067"/>
      <c r="B1379" s="1066"/>
      <c r="C1379" s="1067"/>
      <c r="D1379" s="1076"/>
      <c r="E1379" s="381" t="s">
        <v>7096</v>
      </c>
      <c r="F1379" s="1059"/>
      <c r="G1379" s="1074"/>
      <c r="H1379" s="709" t="s">
        <v>6297</v>
      </c>
      <c r="I1379" s="83"/>
      <c r="J1379" s="83"/>
      <c r="K1379" s="83"/>
      <c r="L1379" s="83"/>
      <c r="M1379" s="83"/>
    </row>
    <row r="1380" spans="1:14" ht="45">
      <c r="A1380" s="1067"/>
      <c r="B1380" s="1066"/>
      <c r="C1380" s="1067"/>
      <c r="D1380" s="1076"/>
      <c r="E1380" s="381" t="s">
        <v>5707</v>
      </c>
      <c r="F1380" s="1059"/>
      <c r="G1380" s="1074"/>
      <c r="H1380" s="709" t="s">
        <v>5708</v>
      </c>
      <c r="I1380" s="83"/>
      <c r="J1380" s="83"/>
      <c r="K1380" s="83"/>
      <c r="L1380" s="83"/>
      <c r="M1380" s="83"/>
    </row>
    <row r="1381" spans="1:14" ht="45">
      <c r="A1381" s="1067"/>
      <c r="B1381" s="1066"/>
      <c r="C1381" s="1067"/>
      <c r="D1381" s="1076"/>
      <c r="E1381" s="381" t="s">
        <v>5709</v>
      </c>
      <c r="F1381" s="1059"/>
      <c r="G1381" s="1074"/>
      <c r="H1381" s="709" t="s">
        <v>5710</v>
      </c>
      <c r="I1381" s="83"/>
      <c r="J1381" s="83"/>
      <c r="K1381" s="83"/>
      <c r="L1381" s="83"/>
      <c r="M1381" s="83"/>
    </row>
    <row r="1382" spans="1:14" ht="45">
      <c r="A1382" s="1067"/>
      <c r="B1382" s="1066"/>
      <c r="C1382" s="1067"/>
      <c r="D1382" s="1076"/>
      <c r="E1382" s="381" t="s">
        <v>5711</v>
      </c>
      <c r="F1382" s="1059"/>
      <c r="G1382" s="1074"/>
      <c r="H1382" s="709" t="s">
        <v>5712</v>
      </c>
      <c r="I1382" s="83"/>
      <c r="J1382" s="83"/>
      <c r="K1382" s="83"/>
      <c r="L1382" s="83"/>
      <c r="M1382" s="83"/>
    </row>
    <row r="1383" spans="1:14">
      <c r="A1383" s="1067"/>
      <c r="B1383" s="1066"/>
      <c r="C1383" s="1067"/>
      <c r="D1383" s="1076"/>
      <c r="E1383" s="381" t="s">
        <v>7095</v>
      </c>
      <c r="F1383" s="1059"/>
      <c r="G1383" s="1074"/>
      <c r="H1383" s="709" t="s">
        <v>6297</v>
      </c>
      <c r="I1383" s="83"/>
      <c r="J1383" s="83"/>
      <c r="K1383" s="83"/>
      <c r="L1383" s="83"/>
      <c r="M1383" s="83"/>
    </row>
    <row r="1384" spans="1:14" ht="45">
      <c r="A1384" s="1047"/>
      <c r="B1384" s="1045"/>
      <c r="C1384" s="1047"/>
      <c r="D1384" s="1071"/>
      <c r="E1384" s="381" t="s">
        <v>5713</v>
      </c>
      <c r="F1384" s="1060"/>
      <c r="G1384" s="1075"/>
      <c r="H1384" s="709" t="s">
        <v>5714</v>
      </c>
      <c r="I1384" s="83"/>
      <c r="J1384" s="83"/>
      <c r="K1384" s="83"/>
      <c r="L1384" s="83"/>
      <c r="M1384" s="83"/>
    </row>
    <row r="1385" spans="1:14" ht="45">
      <c r="A1385" s="380">
        <v>1689</v>
      </c>
      <c r="B1385" s="381" t="s">
        <v>5716</v>
      </c>
      <c r="C1385" s="989" t="s">
        <v>5715</v>
      </c>
      <c r="D1385" s="632">
        <v>197</v>
      </c>
      <c r="E1385" s="309" t="s">
        <v>5717</v>
      </c>
      <c r="F1385" s="898">
        <v>217543.16</v>
      </c>
      <c r="G1385" s="532" t="s">
        <v>6283</v>
      </c>
      <c r="H1385" s="709" t="s">
        <v>5718</v>
      </c>
      <c r="I1385" s="83"/>
      <c r="J1385" s="93" t="s">
        <v>5719</v>
      </c>
      <c r="K1385" s="93" t="s">
        <v>5720</v>
      </c>
      <c r="L1385" s="93" t="s">
        <v>5721</v>
      </c>
      <c r="M1385" s="83"/>
      <c r="N1385" s="725">
        <f>N1359+1</f>
        <v>1313</v>
      </c>
    </row>
    <row r="1386" spans="1:14" ht="45">
      <c r="A1386" s="380">
        <v>1690</v>
      </c>
      <c r="B1386" s="381" t="s">
        <v>5723</v>
      </c>
      <c r="C1386" s="989" t="s">
        <v>5722</v>
      </c>
      <c r="D1386" s="666">
        <v>837</v>
      </c>
      <c r="E1386" s="381" t="s">
        <v>5726</v>
      </c>
      <c r="F1386" s="935">
        <v>2795749.2</v>
      </c>
      <c r="G1386" s="532" t="s">
        <v>6729</v>
      </c>
      <c r="H1386" s="709" t="s">
        <v>5725</v>
      </c>
      <c r="I1386" s="83"/>
      <c r="J1386" s="83"/>
      <c r="K1386" s="83"/>
      <c r="L1386" s="83"/>
      <c r="M1386" s="83"/>
      <c r="N1386" s="725">
        <f t="shared" ref="N1386:N1403" si="25">N1385+1</f>
        <v>1314</v>
      </c>
    </row>
    <row r="1387" spans="1:14" ht="60">
      <c r="A1387" s="380">
        <v>1691</v>
      </c>
      <c r="B1387" s="381" t="s">
        <v>5727</v>
      </c>
      <c r="C1387" s="989" t="s">
        <v>5724</v>
      </c>
      <c r="D1387" s="632">
        <v>17949</v>
      </c>
      <c r="E1387" s="380" t="s">
        <v>5728</v>
      </c>
      <c r="F1387" s="935">
        <v>22238325.07</v>
      </c>
      <c r="G1387" s="532" t="s">
        <v>6283</v>
      </c>
      <c r="H1387" s="709" t="s">
        <v>5729</v>
      </c>
      <c r="I1387" s="83"/>
      <c r="J1387" s="83"/>
      <c r="K1387" s="83"/>
      <c r="L1387" s="83"/>
      <c r="M1387" s="83"/>
      <c r="N1387" s="725">
        <f t="shared" si="25"/>
        <v>1315</v>
      </c>
    </row>
    <row r="1388" spans="1:14" ht="45">
      <c r="A1388" s="380">
        <v>1692</v>
      </c>
      <c r="B1388" s="396" t="s">
        <v>5731</v>
      </c>
      <c r="C1388" s="989" t="s">
        <v>5730</v>
      </c>
      <c r="D1388" s="632">
        <v>819</v>
      </c>
      <c r="E1388" s="395" t="s">
        <v>145</v>
      </c>
      <c r="F1388" s="935">
        <v>242464.95</v>
      </c>
      <c r="G1388" s="532" t="s">
        <v>6283</v>
      </c>
      <c r="H1388" s="709" t="s">
        <v>5732</v>
      </c>
      <c r="I1388" s="83"/>
      <c r="J1388" s="83"/>
      <c r="K1388" s="83"/>
      <c r="L1388" s="83"/>
      <c r="M1388" s="83"/>
      <c r="N1388" s="725">
        <f t="shared" si="25"/>
        <v>1316</v>
      </c>
    </row>
    <row r="1389" spans="1:14" ht="45">
      <c r="A1389" s="380">
        <v>1693</v>
      </c>
      <c r="B1389" s="396" t="s">
        <v>5733</v>
      </c>
      <c r="C1389" s="989" t="s">
        <v>5734</v>
      </c>
      <c r="D1389" s="632">
        <v>22464</v>
      </c>
      <c r="E1389" s="396" t="s">
        <v>5736</v>
      </c>
      <c r="F1389" s="935">
        <v>43569826.560000002</v>
      </c>
      <c r="G1389" s="532" t="s">
        <v>6283</v>
      </c>
      <c r="H1389" s="709" t="s">
        <v>5735</v>
      </c>
      <c r="I1389" s="83"/>
      <c r="J1389" s="83"/>
      <c r="K1389" s="83"/>
      <c r="L1389" s="83"/>
      <c r="M1389" s="83"/>
      <c r="N1389" s="725">
        <f t="shared" si="25"/>
        <v>1317</v>
      </c>
    </row>
    <row r="1390" spans="1:14" ht="45">
      <c r="A1390" s="380">
        <v>1694</v>
      </c>
      <c r="B1390" s="396" t="s">
        <v>5739</v>
      </c>
      <c r="C1390" s="989" t="s">
        <v>5737</v>
      </c>
      <c r="D1390" s="632">
        <v>600</v>
      </c>
      <c r="E1390" s="597" t="s">
        <v>145</v>
      </c>
      <c r="F1390" s="935">
        <v>177660</v>
      </c>
      <c r="G1390" s="532" t="s">
        <v>6283</v>
      </c>
      <c r="H1390" s="709" t="s">
        <v>5738</v>
      </c>
      <c r="I1390" s="83"/>
      <c r="J1390" s="83"/>
      <c r="K1390" s="83"/>
      <c r="L1390" s="83"/>
      <c r="M1390" s="83"/>
      <c r="N1390" s="725">
        <f t="shared" si="25"/>
        <v>1318</v>
      </c>
    </row>
    <row r="1391" spans="1:14" ht="45">
      <c r="A1391" s="380">
        <v>1696</v>
      </c>
      <c r="B1391" s="396" t="s">
        <v>5742</v>
      </c>
      <c r="C1391" s="989" t="s">
        <v>5741</v>
      </c>
      <c r="D1391" s="632">
        <v>686</v>
      </c>
      <c r="E1391" s="395" t="s">
        <v>2304</v>
      </c>
      <c r="F1391" s="935">
        <v>1178060.94</v>
      </c>
      <c r="G1391" s="532" t="s">
        <v>6283</v>
      </c>
      <c r="H1391" s="709" t="s">
        <v>5740</v>
      </c>
      <c r="I1391" s="83"/>
      <c r="J1391" s="83"/>
      <c r="K1391" s="83"/>
      <c r="L1391" s="83"/>
      <c r="M1391" s="83"/>
      <c r="N1391" s="725">
        <f>N1390+1</f>
        <v>1319</v>
      </c>
    </row>
    <row r="1392" spans="1:14" ht="45">
      <c r="A1392" s="380">
        <v>1697</v>
      </c>
      <c r="B1392" s="396" t="s">
        <v>5744</v>
      </c>
      <c r="C1392" s="989" t="s">
        <v>5743</v>
      </c>
      <c r="D1392" s="632">
        <v>500</v>
      </c>
      <c r="E1392" s="597" t="s">
        <v>145</v>
      </c>
      <c r="F1392" s="935">
        <v>103985</v>
      </c>
      <c r="G1392" s="532" t="s">
        <v>6283</v>
      </c>
      <c r="H1392" s="709" t="s">
        <v>5745</v>
      </c>
      <c r="I1392" s="83"/>
      <c r="J1392" s="83"/>
      <c r="K1392" s="83"/>
      <c r="L1392" s="83"/>
      <c r="M1392" s="83"/>
      <c r="N1392" s="725">
        <f t="shared" si="25"/>
        <v>1320</v>
      </c>
    </row>
    <row r="1393" spans="1:14" ht="45">
      <c r="A1393" s="395">
        <v>1698</v>
      </c>
      <c r="B1393" s="396" t="s">
        <v>5747</v>
      </c>
      <c r="C1393" s="989" t="s">
        <v>5746</v>
      </c>
      <c r="D1393" s="632">
        <v>600</v>
      </c>
      <c r="E1393" s="396" t="s">
        <v>145</v>
      </c>
      <c r="F1393" s="935">
        <v>208350</v>
      </c>
      <c r="G1393" s="532" t="s">
        <v>6283</v>
      </c>
      <c r="H1393" s="709" t="s">
        <v>5748</v>
      </c>
      <c r="I1393" s="83"/>
      <c r="J1393" s="83"/>
      <c r="K1393" s="83"/>
      <c r="L1393" s="83"/>
      <c r="M1393" s="83"/>
      <c r="N1393" s="725">
        <f t="shared" si="25"/>
        <v>1321</v>
      </c>
    </row>
    <row r="1394" spans="1:14" ht="67.5" customHeight="1">
      <c r="A1394" s="380">
        <v>1699</v>
      </c>
      <c r="B1394" s="398" t="s">
        <v>5750</v>
      </c>
      <c r="C1394" s="989" t="s">
        <v>5749</v>
      </c>
      <c r="D1394" s="632">
        <f>17204-6042</f>
        <v>11162</v>
      </c>
      <c r="E1394" s="398" t="s">
        <v>5752</v>
      </c>
      <c r="F1394" s="935">
        <v>21172639.699999999</v>
      </c>
      <c r="G1394" s="532" t="s">
        <v>6283</v>
      </c>
      <c r="H1394" s="709" t="s">
        <v>5751</v>
      </c>
      <c r="I1394" s="83"/>
      <c r="J1394" s="584" t="s">
        <v>6743</v>
      </c>
      <c r="K1394" s="586" t="s">
        <v>6792</v>
      </c>
      <c r="L1394" s="584" t="s">
        <v>6796</v>
      </c>
      <c r="M1394" s="83"/>
      <c r="N1394" s="725">
        <f t="shared" si="25"/>
        <v>1322</v>
      </c>
    </row>
    <row r="1395" spans="1:14" ht="45">
      <c r="A1395" s="380">
        <v>1700</v>
      </c>
      <c r="B1395" s="398" t="s">
        <v>5756</v>
      </c>
      <c r="C1395" s="989" t="s">
        <v>5755</v>
      </c>
      <c r="D1395" s="632">
        <v>500</v>
      </c>
      <c r="E1395" s="990" t="s">
        <v>145</v>
      </c>
      <c r="F1395" s="935">
        <v>173625</v>
      </c>
      <c r="G1395" s="532" t="s">
        <v>6283</v>
      </c>
      <c r="H1395" s="709" t="s">
        <v>10205</v>
      </c>
      <c r="I1395" s="397"/>
      <c r="J1395" s="83"/>
      <c r="K1395" s="83"/>
      <c r="L1395" s="83"/>
      <c r="M1395" s="83"/>
      <c r="N1395" s="725">
        <f t="shared" si="25"/>
        <v>1323</v>
      </c>
    </row>
    <row r="1396" spans="1:14" ht="45">
      <c r="A1396" s="399">
        <v>1704</v>
      </c>
      <c r="B1396" s="400" t="s">
        <v>5758</v>
      </c>
      <c r="C1396" s="47" t="s">
        <v>5759</v>
      </c>
      <c r="D1396" s="632">
        <v>800</v>
      </c>
      <c r="E1396" s="400" t="s">
        <v>145</v>
      </c>
      <c r="F1396" s="935">
        <v>277800</v>
      </c>
      <c r="G1396" s="532" t="s">
        <v>6283</v>
      </c>
      <c r="H1396" s="709" t="s">
        <v>10206</v>
      </c>
      <c r="I1396" s="399"/>
      <c r="J1396" s="399"/>
      <c r="K1396" s="399"/>
      <c r="L1396" s="399"/>
      <c r="M1396" s="399"/>
      <c r="N1396" s="725">
        <f t="shared" si="25"/>
        <v>1324</v>
      </c>
    </row>
    <row r="1397" spans="1:14" ht="30">
      <c r="A1397" s="399">
        <v>1705</v>
      </c>
      <c r="B1397" s="400" t="s">
        <v>5760</v>
      </c>
      <c r="C1397" s="399" t="s">
        <v>10207</v>
      </c>
      <c r="D1397" s="632">
        <v>275</v>
      </c>
      <c r="E1397" s="400" t="s">
        <v>5761</v>
      </c>
      <c r="F1397" s="935">
        <v>1333332</v>
      </c>
      <c r="G1397" s="532" t="s">
        <v>6283</v>
      </c>
      <c r="H1397" s="709" t="s">
        <v>5762</v>
      </c>
      <c r="I1397" s="399"/>
      <c r="J1397" s="399"/>
      <c r="K1397" s="399"/>
      <c r="L1397" s="399"/>
      <c r="M1397" s="399"/>
      <c r="N1397" s="725">
        <f t="shared" si="25"/>
        <v>1325</v>
      </c>
    </row>
    <row r="1398" spans="1:14" ht="30">
      <c r="A1398" s="399">
        <v>1706</v>
      </c>
      <c r="B1398" s="400" t="s">
        <v>5763</v>
      </c>
      <c r="C1398" s="399" t="s">
        <v>5765</v>
      </c>
      <c r="D1398" s="632">
        <v>500</v>
      </c>
      <c r="E1398" s="400" t="s">
        <v>145</v>
      </c>
      <c r="F1398" s="935">
        <v>101595</v>
      </c>
      <c r="G1398" s="532" t="s">
        <v>6283</v>
      </c>
      <c r="H1398" s="709" t="s">
        <v>5764</v>
      </c>
      <c r="I1398" s="399"/>
      <c r="J1398" s="399"/>
      <c r="K1398" s="399"/>
      <c r="L1398" s="399"/>
      <c r="M1398" s="399"/>
      <c r="N1398" s="725">
        <f t="shared" si="25"/>
        <v>1326</v>
      </c>
    </row>
    <row r="1399" spans="1:14" ht="30">
      <c r="A1399" s="399">
        <v>1707</v>
      </c>
      <c r="B1399" s="400" t="s">
        <v>5767</v>
      </c>
      <c r="C1399" s="399" t="s">
        <v>5766</v>
      </c>
      <c r="D1399" s="632">
        <v>1362</v>
      </c>
      <c r="E1399" s="400" t="s">
        <v>5768</v>
      </c>
      <c r="F1399" s="935">
        <v>330982.56</v>
      </c>
      <c r="G1399" s="532" t="s">
        <v>6283</v>
      </c>
      <c r="H1399" s="709" t="s">
        <v>5769</v>
      </c>
      <c r="I1399" s="399"/>
      <c r="J1399" s="399"/>
      <c r="K1399" s="399"/>
      <c r="L1399" s="399"/>
      <c r="M1399" s="399"/>
      <c r="N1399" s="725">
        <f t="shared" si="25"/>
        <v>1327</v>
      </c>
    </row>
    <row r="1400" spans="1:14" ht="45">
      <c r="A1400" s="399">
        <v>1708</v>
      </c>
      <c r="B1400" s="400" t="s">
        <v>5771</v>
      </c>
      <c r="C1400" s="399" t="s">
        <v>5770</v>
      </c>
      <c r="D1400" s="632">
        <v>704</v>
      </c>
      <c r="E1400" s="400" t="s">
        <v>145</v>
      </c>
      <c r="F1400" s="935">
        <v>135843.84</v>
      </c>
      <c r="G1400" s="532" t="s">
        <v>6283</v>
      </c>
      <c r="H1400" s="709" t="s">
        <v>5772</v>
      </c>
      <c r="I1400" s="399"/>
      <c r="J1400" s="399"/>
      <c r="K1400" s="399"/>
      <c r="L1400" s="399"/>
      <c r="M1400" s="399"/>
      <c r="N1400" s="725">
        <f t="shared" si="25"/>
        <v>1328</v>
      </c>
    </row>
    <row r="1401" spans="1:14" ht="45">
      <c r="A1401" s="399">
        <v>1709</v>
      </c>
      <c r="B1401" s="400" t="s">
        <v>5778</v>
      </c>
      <c r="C1401" s="399" t="s">
        <v>5777</v>
      </c>
      <c r="D1401" s="632">
        <v>24</v>
      </c>
      <c r="E1401" s="400" t="s">
        <v>5779</v>
      </c>
      <c r="F1401" s="935">
        <v>33571.440000000002</v>
      </c>
      <c r="G1401" s="532" t="s">
        <v>6283</v>
      </c>
      <c r="H1401" s="709" t="s">
        <v>5780</v>
      </c>
      <c r="I1401" s="399"/>
      <c r="J1401" s="399"/>
      <c r="K1401" s="399"/>
      <c r="L1401" s="399"/>
      <c r="M1401" s="399"/>
      <c r="N1401" s="725">
        <f t="shared" si="25"/>
        <v>1329</v>
      </c>
    </row>
    <row r="1402" spans="1:14" ht="30">
      <c r="A1402" s="399">
        <v>1712</v>
      </c>
      <c r="B1402" s="400" t="s">
        <v>5787</v>
      </c>
      <c r="C1402" s="399" t="s">
        <v>5781</v>
      </c>
      <c r="D1402" s="632">
        <v>66</v>
      </c>
      <c r="E1402" s="400" t="s">
        <v>5783</v>
      </c>
      <c r="F1402" s="935">
        <v>76037.740000000005</v>
      </c>
      <c r="G1402" s="532" t="s">
        <v>6283</v>
      </c>
      <c r="H1402" s="709" t="s">
        <v>5782</v>
      </c>
      <c r="I1402" s="399"/>
      <c r="J1402" s="399"/>
      <c r="K1402" s="399"/>
      <c r="L1402" s="399"/>
      <c r="M1402" s="399"/>
      <c r="N1402" s="725">
        <f t="shared" si="25"/>
        <v>1330</v>
      </c>
    </row>
    <row r="1403" spans="1:14" ht="45">
      <c r="A1403" s="1072">
        <v>1713</v>
      </c>
      <c r="B1403" s="1080" t="s">
        <v>5789</v>
      </c>
      <c r="C1403" s="1072" t="s">
        <v>5786</v>
      </c>
      <c r="D1403" s="1087">
        <v>10765</v>
      </c>
      <c r="E1403" s="309" t="s">
        <v>5790</v>
      </c>
      <c r="F1403" s="1064">
        <v>32134493.850000001</v>
      </c>
      <c r="G1403" s="1086" t="s">
        <v>6290</v>
      </c>
      <c r="H1403" s="709" t="s">
        <v>5788</v>
      </c>
      <c r="I1403" s="83"/>
      <c r="J1403" s="83"/>
      <c r="K1403" s="83"/>
      <c r="L1403" s="83"/>
      <c r="M1403" s="83"/>
      <c r="N1403" s="725">
        <f t="shared" si="25"/>
        <v>1331</v>
      </c>
    </row>
    <row r="1404" spans="1:14" ht="45">
      <c r="A1404" s="1047"/>
      <c r="B1404" s="1045"/>
      <c r="C1404" s="1047"/>
      <c r="D1404" s="1071"/>
      <c r="E1404" s="132" t="s">
        <v>5791</v>
      </c>
      <c r="F1404" s="1064"/>
      <c r="G1404" s="1074"/>
      <c r="H1404" s="709" t="s">
        <v>5792</v>
      </c>
      <c r="I1404" s="83"/>
      <c r="J1404" s="83"/>
      <c r="K1404" s="83"/>
      <c r="L1404" s="83"/>
      <c r="M1404" s="83"/>
    </row>
    <row r="1405" spans="1:14" ht="45">
      <c r="A1405" s="1072"/>
      <c r="B1405" s="1080"/>
      <c r="C1405" s="1072"/>
      <c r="D1405" s="1087"/>
      <c r="E1405" s="309" t="s">
        <v>5794</v>
      </c>
      <c r="F1405" s="1064"/>
      <c r="G1405" s="1074"/>
      <c r="H1405" s="709" t="s">
        <v>5793</v>
      </c>
      <c r="I1405" s="83"/>
      <c r="J1405" s="83"/>
      <c r="K1405" s="83"/>
      <c r="L1405" s="83"/>
      <c r="M1405" s="83"/>
    </row>
    <row r="1406" spans="1:14" ht="45">
      <c r="A1406" s="1072"/>
      <c r="B1406" s="1080"/>
      <c r="C1406" s="1072"/>
      <c r="D1406" s="1087"/>
      <c r="E1406" s="309" t="s">
        <v>5796</v>
      </c>
      <c r="F1406" s="1064"/>
      <c r="G1406" s="1074"/>
      <c r="H1406" s="709" t="s">
        <v>5795</v>
      </c>
      <c r="I1406" s="83"/>
      <c r="J1406" s="83"/>
      <c r="K1406" s="83"/>
      <c r="L1406" s="83"/>
      <c r="M1406" s="83"/>
    </row>
    <row r="1407" spans="1:14" ht="45">
      <c r="A1407" s="1072"/>
      <c r="B1407" s="1080"/>
      <c r="C1407" s="1072"/>
      <c r="D1407" s="1087"/>
      <c r="E1407" s="309" t="s">
        <v>5798</v>
      </c>
      <c r="F1407" s="1064"/>
      <c r="G1407" s="1074"/>
      <c r="H1407" s="709" t="s">
        <v>5797</v>
      </c>
      <c r="I1407" s="83"/>
      <c r="J1407" s="83"/>
      <c r="K1407" s="83"/>
      <c r="L1407" s="83"/>
      <c r="M1407" s="83"/>
    </row>
    <row r="1408" spans="1:14" ht="45">
      <c r="A1408" s="1072"/>
      <c r="B1408" s="1080"/>
      <c r="C1408" s="1072"/>
      <c r="D1408" s="1087"/>
      <c r="E1408" s="309" t="s">
        <v>5800</v>
      </c>
      <c r="F1408" s="1064"/>
      <c r="G1408" s="1074"/>
      <c r="H1408" s="709" t="s">
        <v>5799</v>
      </c>
      <c r="I1408" s="83"/>
      <c r="J1408" s="83"/>
      <c r="K1408" s="83"/>
      <c r="L1408" s="83"/>
      <c r="M1408" s="83"/>
    </row>
    <row r="1409" spans="1:22" ht="45">
      <c r="A1409" s="1072"/>
      <c r="B1409" s="1080"/>
      <c r="C1409" s="1072"/>
      <c r="D1409" s="1087"/>
      <c r="E1409" s="309" t="s">
        <v>5802</v>
      </c>
      <c r="F1409" s="1064"/>
      <c r="G1409" s="1074"/>
      <c r="H1409" s="709" t="s">
        <v>5801</v>
      </c>
      <c r="I1409" s="83"/>
      <c r="J1409" s="83"/>
      <c r="K1409" s="83"/>
      <c r="L1409" s="83"/>
      <c r="M1409" s="83"/>
    </row>
    <row r="1410" spans="1:22" ht="45">
      <c r="A1410" s="1072"/>
      <c r="B1410" s="1080"/>
      <c r="C1410" s="1072"/>
      <c r="D1410" s="1087"/>
      <c r="E1410" s="309" t="s">
        <v>5804</v>
      </c>
      <c r="F1410" s="1064"/>
      <c r="G1410" s="1074"/>
      <c r="H1410" s="709" t="s">
        <v>5803</v>
      </c>
      <c r="I1410" s="83"/>
      <c r="J1410" s="83"/>
      <c r="K1410" s="83"/>
      <c r="L1410" s="83"/>
      <c r="M1410" s="83"/>
    </row>
    <row r="1411" spans="1:22" ht="45">
      <c r="A1411" s="1072"/>
      <c r="B1411" s="1080"/>
      <c r="C1411" s="1072"/>
      <c r="D1411" s="1087"/>
      <c r="E1411" s="309" t="s">
        <v>5806</v>
      </c>
      <c r="F1411" s="1064"/>
      <c r="G1411" s="1074"/>
      <c r="H1411" s="709" t="s">
        <v>5805</v>
      </c>
      <c r="I1411" s="83"/>
      <c r="J1411" s="83"/>
      <c r="K1411" s="83"/>
      <c r="L1411" s="83"/>
      <c r="M1411" s="83"/>
    </row>
    <row r="1412" spans="1:22" ht="45">
      <c r="A1412" s="1072"/>
      <c r="B1412" s="1080"/>
      <c r="C1412" s="1072"/>
      <c r="D1412" s="1087"/>
      <c r="E1412" s="309" t="s">
        <v>5808</v>
      </c>
      <c r="F1412" s="1064"/>
      <c r="G1412" s="1075"/>
      <c r="H1412" s="709" t="s">
        <v>5807</v>
      </c>
      <c r="I1412" s="83"/>
      <c r="J1412" s="83"/>
      <c r="K1412" s="83"/>
      <c r="L1412" s="83"/>
      <c r="M1412" s="83"/>
    </row>
    <row r="1413" spans="1:22" ht="45">
      <c r="A1413" s="399">
        <v>1714</v>
      </c>
      <c r="B1413" s="400" t="s">
        <v>5810</v>
      </c>
      <c r="C1413" s="47" t="s">
        <v>5809</v>
      </c>
      <c r="D1413" s="631">
        <v>1199</v>
      </c>
      <c r="E1413" s="309" t="s">
        <v>5757</v>
      </c>
      <c r="F1413" s="935">
        <v>3246364.44</v>
      </c>
      <c r="G1413" s="532" t="s">
        <v>6283</v>
      </c>
      <c r="H1413" s="709" t="s">
        <v>5811</v>
      </c>
      <c r="I1413" s="83"/>
      <c r="J1413" s="83"/>
      <c r="K1413" s="83"/>
      <c r="L1413" s="83"/>
      <c r="M1413" s="83"/>
      <c r="N1413" s="725">
        <f>N1403+1</f>
        <v>1332</v>
      </c>
    </row>
    <row r="1414" spans="1:22" ht="45">
      <c r="A1414" s="401">
        <v>1715</v>
      </c>
      <c r="B1414" s="402" t="s">
        <v>5829</v>
      </c>
      <c r="C1414" s="47" t="s">
        <v>5828</v>
      </c>
      <c r="D1414" s="635">
        <v>678</v>
      </c>
      <c r="E1414" s="557" t="s">
        <v>2512</v>
      </c>
      <c r="F1414" s="935">
        <v>5072341.74</v>
      </c>
      <c r="G1414" s="532" t="s">
        <v>6283</v>
      </c>
      <c r="H1414" s="709" t="s">
        <v>5830</v>
      </c>
      <c r="I1414" s="83"/>
      <c r="J1414" s="83"/>
      <c r="K1414" s="83"/>
      <c r="L1414" s="83"/>
      <c r="M1414" s="83"/>
      <c r="N1414" s="725">
        <f t="shared" ref="N1414:N1444" si="26">N1413+1</f>
        <v>1333</v>
      </c>
    </row>
    <row r="1415" spans="1:22" ht="45">
      <c r="A1415" s="401">
        <v>1716</v>
      </c>
      <c r="B1415" s="421" t="s">
        <v>5832</v>
      </c>
      <c r="C1415" s="403" t="s">
        <v>5831</v>
      </c>
      <c r="D1415" s="632">
        <v>2044</v>
      </c>
      <c r="E1415" s="403" t="s">
        <v>5833</v>
      </c>
      <c r="F1415" s="935">
        <v>7816603.4800000004</v>
      </c>
      <c r="G1415" s="532" t="s">
        <v>6283</v>
      </c>
      <c r="H1415" s="709" t="s">
        <v>5834</v>
      </c>
      <c r="I1415" s="83"/>
      <c r="J1415" s="448" t="s">
        <v>6433</v>
      </c>
      <c r="K1415" s="448" t="s">
        <v>6434</v>
      </c>
      <c r="L1415" s="448" t="s">
        <v>6435</v>
      </c>
      <c r="M1415" s="558" t="s">
        <v>6436</v>
      </c>
      <c r="N1415" s="725">
        <f t="shared" si="26"/>
        <v>1334</v>
      </c>
    </row>
    <row r="1416" spans="1:22" ht="45">
      <c r="A1416" s="404">
        <v>1717</v>
      </c>
      <c r="B1416" s="405" t="s">
        <v>5837</v>
      </c>
      <c r="C1416" s="404" t="s">
        <v>5835</v>
      </c>
      <c r="D1416" s="635">
        <f>20070-1294-915-714-577</f>
        <v>16570</v>
      </c>
      <c r="E1416" s="557" t="s">
        <v>5836</v>
      </c>
      <c r="F1416" s="935">
        <v>10541447.98</v>
      </c>
      <c r="G1416" s="532" t="s">
        <v>6283</v>
      </c>
      <c r="H1416" s="709" t="s">
        <v>5838</v>
      </c>
      <c r="I1416" s="83"/>
      <c r="J1416" s="83"/>
      <c r="K1416" s="83"/>
      <c r="L1416" s="83"/>
      <c r="M1416" s="83"/>
      <c r="N1416" s="725">
        <f t="shared" si="26"/>
        <v>1335</v>
      </c>
    </row>
    <row r="1417" spans="1:22" ht="45">
      <c r="A1417" s="404">
        <v>1719</v>
      </c>
      <c r="B1417" s="405" t="s">
        <v>5840</v>
      </c>
      <c r="C1417" s="406" t="s">
        <v>5839</v>
      </c>
      <c r="D1417" s="632">
        <v>1071</v>
      </c>
      <c r="E1417" s="404" t="s">
        <v>5841</v>
      </c>
      <c r="F1417" s="935">
        <v>2159660.79</v>
      </c>
      <c r="G1417" s="532" t="s">
        <v>6283</v>
      </c>
      <c r="H1417" s="709" t="s">
        <v>5842</v>
      </c>
      <c r="I1417" s="83"/>
      <c r="J1417" s="83"/>
      <c r="K1417" s="83"/>
      <c r="L1417" s="83"/>
      <c r="M1417" s="407" t="s">
        <v>5843</v>
      </c>
      <c r="N1417" s="725">
        <f t="shared" si="26"/>
        <v>1336</v>
      </c>
    </row>
    <row r="1418" spans="1:22" s="1" customFormat="1" ht="79.5" customHeight="1">
      <c r="A1418" s="408">
        <v>1720</v>
      </c>
      <c r="B1418" s="409" t="s">
        <v>5844</v>
      </c>
      <c r="C1418" s="408" t="s">
        <v>5845</v>
      </c>
      <c r="D1418" s="632">
        <v>728</v>
      </c>
      <c r="E1418" s="408" t="s">
        <v>5846</v>
      </c>
      <c r="F1418" s="935">
        <v>1508663.52</v>
      </c>
      <c r="G1418" s="532" t="s">
        <v>6283</v>
      </c>
      <c r="H1418" s="709" t="s">
        <v>5847</v>
      </c>
      <c r="I1418" s="408"/>
      <c r="J1418" s="89" t="s">
        <v>5849</v>
      </c>
      <c r="K1418" s="89" t="s">
        <v>6437</v>
      </c>
      <c r="L1418" s="89" t="s">
        <v>5848</v>
      </c>
      <c r="M1418" s="408"/>
      <c r="N1418" s="725">
        <f t="shared" si="26"/>
        <v>1337</v>
      </c>
      <c r="O1418" s="410"/>
      <c r="P1418" s="410"/>
      <c r="Q1418" s="410"/>
      <c r="R1418" s="410"/>
      <c r="S1418" s="410"/>
      <c r="T1418" s="410"/>
      <c r="U1418" s="410"/>
      <c r="V1418" s="410"/>
    </row>
    <row r="1419" spans="1:22" ht="65.25" customHeight="1">
      <c r="A1419" s="411">
        <v>1721</v>
      </c>
      <c r="B1419" s="412" t="s">
        <v>5937</v>
      </c>
      <c r="C1419" s="47" t="s">
        <v>5936</v>
      </c>
      <c r="D1419" s="635">
        <v>964</v>
      </c>
      <c r="E1419" s="442" t="s">
        <v>2512</v>
      </c>
      <c r="F1419" s="935">
        <v>7588154.9199999999</v>
      </c>
      <c r="G1419" s="532" t="s">
        <v>6283</v>
      </c>
      <c r="H1419" s="709" t="s">
        <v>5938</v>
      </c>
      <c r="I1419" s="411"/>
      <c r="J1419" s="411"/>
      <c r="K1419" s="411"/>
      <c r="L1419" s="411"/>
      <c r="M1419" s="411"/>
      <c r="N1419" s="725">
        <f t="shared" si="26"/>
        <v>1338</v>
      </c>
    </row>
    <row r="1420" spans="1:22" ht="45">
      <c r="A1420" s="411">
        <v>1722</v>
      </c>
      <c r="B1420" s="414" t="s">
        <v>5941</v>
      </c>
      <c r="C1420" s="413" t="s">
        <v>5939</v>
      </c>
      <c r="D1420" s="632">
        <v>36753</v>
      </c>
      <c r="E1420" s="413" t="s">
        <v>5942</v>
      </c>
      <c r="F1420" s="935">
        <v>49253430.359999999</v>
      </c>
      <c r="G1420" s="532" t="s">
        <v>6283</v>
      </c>
      <c r="H1420" s="709" t="s">
        <v>5940</v>
      </c>
      <c r="I1420" s="411"/>
      <c r="J1420" s="916"/>
      <c r="K1420" s="916"/>
      <c r="L1420" s="916"/>
      <c r="M1420" s="83"/>
      <c r="N1420" s="725">
        <f t="shared" si="26"/>
        <v>1339</v>
      </c>
    </row>
    <row r="1421" spans="1:22" ht="45">
      <c r="A1421" s="411">
        <v>1724</v>
      </c>
      <c r="B1421" s="416" t="s">
        <v>5945</v>
      </c>
      <c r="C1421" s="415" t="s">
        <v>5944</v>
      </c>
      <c r="D1421" s="632">
        <v>20822</v>
      </c>
      <c r="E1421" s="415" t="s">
        <v>1891</v>
      </c>
      <c r="F1421" s="935">
        <v>25660616.359999999</v>
      </c>
      <c r="G1421" s="532" t="s">
        <v>6283</v>
      </c>
      <c r="H1421" s="709" t="s">
        <v>5946</v>
      </c>
      <c r="I1421" s="411"/>
      <c r="J1421" s="923"/>
      <c r="K1421" s="923"/>
      <c r="L1421" s="923"/>
      <c r="M1421" s="411"/>
      <c r="N1421" s="725">
        <f>N1420+1</f>
        <v>1340</v>
      </c>
    </row>
    <row r="1422" spans="1:22" ht="45">
      <c r="A1422" s="415">
        <v>1726</v>
      </c>
      <c r="B1422" s="416" t="s">
        <v>5949</v>
      </c>
      <c r="C1422" s="47" t="s">
        <v>5947</v>
      </c>
      <c r="D1422" s="631">
        <v>6057</v>
      </c>
      <c r="E1422" s="47" t="s">
        <v>2451</v>
      </c>
      <c r="F1422" s="935">
        <v>8165805.1200000001</v>
      </c>
      <c r="G1422" s="532" t="s">
        <v>6283</v>
      </c>
      <c r="H1422" s="709" t="s">
        <v>5948</v>
      </c>
      <c r="I1422" s="415"/>
      <c r="J1422" s="584" t="s">
        <v>6801</v>
      </c>
      <c r="K1422" s="586" t="s">
        <v>6850</v>
      </c>
      <c r="L1422" s="608" t="s">
        <v>6853</v>
      </c>
      <c r="M1422" s="415"/>
      <c r="N1422" s="725">
        <f t="shared" si="26"/>
        <v>1341</v>
      </c>
    </row>
    <row r="1423" spans="1:22" ht="45">
      <c r="A1423" s="415">
        <v>1727</v>
      </c>
      <c r="B1423" s="419" t="s">
        <v>5963</v>
      </c>
      <c r="C1423" s="415" t="s">
        <v>5950</v>
      </c>
      <c r="D1423" s="632">
        <v>1670</v>
      </c>
      <c r="E1423" s="47" t="s">
        <v>2451</v>
      </c>
      <c r="F1423" s="935">
        <v>1554703.2</v>
      </c>
      <c r="G1423" s="532" t="s">
        <v>6283</v>
      </c>
      <c r="H1423" s="709" t="s">
        <v>5964</v>
      </c>
      <c r="I1423" s="415"/>
      <c r="J1423" s="584" t="s">
        <v>6801</v>
      </c>
      <c r="K1423" s="586" t="s">
        <v>6850</v>
      </c>
      <c r="L1423" s="608" t="s">
        <v>6854</v>
      </c>
      <c r="M1423" s="415"/>
      <c r="N1423" s="725">
        <f t="shared" si="26"/>
        <v>1342</v>
      </c>
    </row>
    <row r="1424" spans="1:22" ht="45">
      <c r="A1424" s="415">
        <v>1728</v>
      </c>
      <c r="B1424" s="416" t="s">
        <v>5953</v>
      </c>
      <c r="C1424" s="415" t="s">
        <v>5951</v>
      </c>
      <c r="D1424" s="632">
        <v>2900</v>
      </c>
      <c r="E1424" s="47" t="s">
        <v>2451</v>
      </c>
      <c r="F1424" s="935">
        <v>2607013</v>
      </c>
      <c r="G1424" s="532" t="s">
        <v>6283</v>
      </c>
      <c r="H1424" s="709" t="s">
        <v>5952</v>
      </c>
      <c r="I1424" s="415"/>
      <c r="J1424" s="584" t="s">
        <v>6801</v>
      </c>
      <c r="K1424" s="586" t="s">
        <v>6850</v>
      </c>
      <c r="L1424" s="584" t="s">
        <v>6855</v>
      </c>
      <c r="M1424" s="415"/>
      <c r="N1424" s="725">
        <f t="shared" si="26"/>
        <v>1343</v>
      </c>
    </row>
    <row r="1425" spans="1:14" ht="45">
      <c r="A1425" s="415">
        <v>1729</v>
      </c>
      <c r="B1425" s="416" t="s">
        <v>5955</v>
      </c>
      <c r="C1425" s="415" t="s">
        <v>5954</v>
      </c>
      <c r="D1425" s="632">
        <v>1435</v>
      </c>
      <c r="E1425" s="417" t="s">
        <v>2154</v>
      </c>
      <c r="F1425" s="940">
        <v>2464282.4500000002</v>
      </c>
      <c r="G1425" s="532" t="s">
        <v>6283</v>
      </c>
      <c r="H1425" s="709" t="s">
        <v>5956</v>
      </c>
      <c r="I1425" s="415"/>
      <c r="J1425" s="584" t="s">
        <v>6801</v>
      </c>
      <c r="K1425" s="586" t="s">
        <v>6850</v>
      </c>
      <c r="L1425" s="584" t="s">
        <v>6856</v>
      </c>
      <c r="M1425" s="415"/>
      <c r="N1425" s="725">
        <f t="shared" si="26"/>
        <v>1344</v>
      </c>
    </row>
    <row r="1426" spans="1:14" ht="45">
      <c r="A1426" s="415">
        <v>1730</v>
      </c>
      <c r="B1426" s="418" t="s">
        <v>5958</v>
      </c>
      <c r="C1426" s="417" t="s">
        <v>5957</v>
      </c>
      <c r="D1426" s="632">
        <v>4655</v>
      </c>
      <c r="E1426" s="47" t="s">
        <v>2451</v>
      </c>
      <c r="F1426" s="940">
        <v>6395970</v>
      </c>
      <c r="G1426" s="532" t="s">
        <v>6283</v>
      </c>
      <c r="H1426" s="709" t="s">
        <v>5959</v>
      </c>
      <c r="I1426" s="415"/>
      <c r="J1426" s="584" t="s">
        <v>6801</v>
      </c>
      <c r="K1426" s="586" t="s">
        <v>6850</v>
      </c>
      <c r="L1426" s="584" t="s">
        <v>6857</v>
      </c>
      <c r="M1426" s="415"/>
      <c r="N1426" s="725">
        <f t="shared" si="26"/>
        <v>1345</v>
      </c>
    </row>
    <row r="1427" spans="1:14" ht="45">
      <c r="A1427" s="415">
        <v>1731</v>
      </c>
      <c r="B1427" s="418" t="s">
        <v>5961</v>
      </c>
      <c r="C1427" s="417" t="s">
        <v>5960</v>
      </c>
      <c r="D1427" s="632">
        <v>21721</v>
      </c>
      <c r="E1427" s="47" t="s">
        <v>2451</v>
      </c>
      <c r="F1427" s="935">
        <v>31992209.27</v>
      </c>
      <c r="G1427" s="532" t="s">
        <v>6283</v>
      </c>
      <c r="H1427" s="709" t="s">
        <v>5962</v>
      </c>
      <c r="I1427" s="415"/>
      <c r="J1427" s="584" t="s">
        <v>6801</v>
      </c>
      <c r="K1427" s="586" t="s">
        <v>6850</v>
      </c>
      <c r="L1427" s="584" t="s">
        <v>6858</v>
      </c>
      <c r="M1427" s="415"/>
      <c r="N1427" s="725">
        <f t="shared" si="26"/>
        <v>1346</v>
      </c>
    </row>
    <row r="1428" spans="1:14" ht="45">
      <c r="A1428" s="594">
        <v>1734</v>
      </c>
      <c r="B1428" s="593" t="s">
        <v>5967</v>
      </c>
      <c r="C1428" s="592" t="s">
        <v>5965</v>
      </c>
      <c r="D1428" s="624">
        <v>714</v>
      </c>
      <c r="E1428" s="593" t="s">
        <v>5966</v>
      </c>
      <c r="F1428" s="935">
        <v>2596810.86</v>
      </c>
      <c r="G1428" s="595" t="s">
        <v>6283</v>
      </c>
      <c r="H1428" s="709" t="s">
        <v>5968</v>
      </c>
      <c r="I1428" s="592"/>
      <c r="J1428" s="420"/>
      <c r="K1428" s="420"/>
      <c r="L1428" s="420"/>
      <c r="M1428" s="83"/>
      <c r="N1428" s="725">
        <f t="shared" si="26"/>
        <v>1347</v>
      </c>
    </row>
    <row r="1429" spans="1:14" ht="45">
      <c r="A1429" s="422">
        <v>1738</v>
      </c>
      <c r="B1429" s="423" t="s">
        <v>5974</v>
      </c>
      <c r="C1429" s="422" t="s">
        <v>5973</v>
      </c>
      <c r="D1429" s="632">
        <v>14</v>
      </c>
      <c r="E1429" s="423" t="s">
        <v>5975</v>
      </c>
      <c r="F1429" s="935">
        <v>37157.96</v>
      </c>
      <c r="G1429" s="532" t="s">
        <v>6283</v>
      </c>
      <c r="H1429" s="709" t="s">
        <v>5976</v>
      </c>
      <c r="I1429" s="422"/>
      <c r="J1429" s="422"/>
      <c r="K1429" s="422"/>
      <c r="L1429" s="422"/>
      <c r="M1429" s="422"/>
      <c r="N1429" s="725">
        <f t="shared" si="26"/>
        <v>1348</v>
      </c>
    </row>
    <row r="1430" spans="1:14" ht="45">
      <c r="A1430" s="422">
        <v>1739</v>
      </c>
      <c r="B1430" s="423" t="s">
        <v>5970</v>
      </c>
      <c r="C1430" s="422" t="s">
        <v>5969</v>
      </c>
      <c r="D1430" s="632">
        <v>609</v>
      </c>
      <c r="E1430" s="422" t="s">
        <v>5971</v>
      </c>
      <c r="F1430" s="935">
        <v>5016387.8099999996</v>
      </c>
      <c r="G1430" s="532" t="s">
        <v>6283</v>
      </c>
      <c r="H1430" s="709" t="s">
        <v>5972</v>
      </c>
      <c r="I1430" s="422"/>
      <c r="J1430" s="422"/>
      <c r="K1430" s="422"/>
      <c r="L1430" s="422"/>
      <c r="M1430" s="422"/>
      <c r="N1430" s="725">
        <f t="shared" si="26"/>
        <v>1349</v>
      </c>
    </row>
    <row r="1431" spans="1:14" ht="60">
      <c r="A1431" s="422">
        <v>1740</v>
      </c>
      <c r="B1431" s="425" t="s">
        <v>5980</v>
      </c>
      <c r="C1431" s="424" t="s">
        <v>5979</v>
      </c>
      <c r="D1431" s="632">
        <v>1232</v>
      </c>
      <c r="E1431" s="424" t="s">
        <v>5981</v>
      </c>
      <c r="F1431" s="935">
        <v>10635301.6</v>
      </c>
      <c r="G1431" s="564" t="s">
        <v>6287</v>
      </c>
      <c r="H1431" s="709" t="s">
        <v>6545</v>
      </c>
      <c r="I1431" s="422"/>
      <c r="J1431" s="422"/>
      <c r="K1431" s="422"/>
      <c r="L1431" s="422"/>
      <c r="M1431" s="422"/>
      <c r="N1431" s="725">
        <f t="shared" si="26"/>
        <v>1350</v>
      </c>
    </row>
    <row r="1432" spans="1:14" ht="45">
      <c r="A1432" s="1">
        <v>1741</v>
      </c>
      <c r="B1432" s="427" t="s">
        <v>5987</v>
      </c>
      <c r="C1432" s="426" t="s">
        <v>5986</v>
      </c>
      <c r="D1432" s="632">
        <v>1565</v>
      </c>
      <c r="E1432" s="427" t="s">
        <v>2295</v>
      </c>
      <c r="F1432" s="935">
        <v>3398976.55</v>
      </c>
      <c r="G1432" s="532" t="s">
        <v>6283</v>
      </c>
      <c r="H1432" s="709" t="s">
        <v>5988</v>
      </c>
      <c r="I1432" s="422"/>
      <c r="J1432" s="422"/>
      <c r="K1432" s="422"/>
      <c r="L1432" s="422"/>
      <c r="M1432" s="422"/>
      <c r="N1432" s="725">
        <f t="shared" si="26"/>
        <v>1351</v>
      </c>
    </row>
    <row r="1433" spans="1:14" ht="45">
      <c r="A1433" s="422">
        <v>1742</v>
      </c>
      <c r="B1433" s="432" t="s">
        <v>5993</v>
      </c>
      <c r="C1433" s="431" t="s">
        <v>5994</v>
      </c>
      <c r="D1433" s="632">
        <v>897</v>
      </c>
      <c r="E1433" s="432" t="s">
        <v>2295</v>
      </c>
      <c r="F1433" s="935">
        <v>1678044.81</v>
      </c>
      <c r="G1433" s="532" t="s">
        <v>6283</v>
      </c>
      <c r="H1433" s="709" t="s">
        <v>5995</v>
      </c>
      <c r="I1433" s="422"/>
      <c r="J1433" s="422"/>
      <c r="K1433" s="422"/>
      <c r="L1433" s="422"/>
      <c r="M1433" s="422"/>
      <c r="N1433" s="725">
        <f t="shared" si="26"/>
        <v>1352</v>
      </c>
    </row>
    <row r="1434" spans="1:14" ht="45">
      <c r="A1434" s="422">
        <v>1743</v>
      </c>
      <c r="B1434" s="427" t="s">
        <v>5983</v>
      </c>
      <c r="C1434" s="426" t="s">
        <v>5982</v>
      </c>
      <c r="D1434" s="632">
        <v>636</v>
      </c>
      <c r="E1434" s="427" t="s">
        <v>5984</v>
      </c>
      <c r="F1434" s="935">
        <v>1240668.3899999999</v>
      </c>
      <c r="G1434" s="532" t="s">
        <v>6283</v>
      </c>
      <c r="H1434" s="709" t="s">
        <v>5985</v>
      </c>
      <c r="I1434" s="422"/>
      <c r="J1434" s="422"/>
      <c r="K1434" s="422"/>
      <c r="L1434" s="422"/>
      <c r="M1434" s="422"/>
      <c r="N1434" s="725">
        <f t="shared" si="26"/>
        <v>1353</v>
      </c>
    </row>
    <row r="1435" spans="1:14" ht="45">
      <c r="A1435" s="422">
        <v>1744</v>
      </c>
      <c r="B1435" s="432" t="s">
        <v>5991</v>
      </c>
      <c r="C1435" s="431" t="s">
        <v>5989</v>
      </c>
      <c r="D1435" s="640">
        <v>1016</v>
      </c>
      <c r="E1435" s="432" t="s">
        <v>5990</v>
      </c>
      <c r="F1435" s="935">
        <v>2074113.2</v>
      </c>
      <c r="G1435" s="532" t="s">
        <v>6283</v>
      </c>
      <c r="H1435" s="709" t="s">
        <v>5992</v>
      </c>
      <c r="I1435" s="83"/>
      <c r="J1435" s="83"/>
      <c r="K1435" s="83"/>
      <c r="L1435" s="83"/>
      <c r="M1435" s="83"/>
      <c r="N1435" s="725">
        <f t="shared" si="26"/>
        <v>1354</v>
      </c>
    </row>
    <row r="1436" spans="1:14" ht="45">
      <c r="A1436" s="431">
        <v>1748</v>
      </c>
      <c r="B1436" s="497" t="s">
        <v>6094</v>
      </c>
      <c r="C1436" s="496" t="s">
        <v>6093</v>
      </c>
      <c r="D1436" s="632">
        <v>194</v>
      </c>
      <c r="E1436" s="496" t="s">
        <v>5971</v>
      </c>
      <c r="F1436" s="935">
        <v>887716.84</v>
      </c>
      <c r="G1436" s="532" t="s">
        <v>6283</v>
      </c>
      <c r="H1436" s="709" t="s">
        <v>6092</v>
      </c>
      <c r="I1436" s="426"/>
      <c r="J1436" s="426"/>
      <c r="K1436" s="426"/>
      <c r="L1436" s="426"/>
      <c r="M1436" s="426"/>
      <c r="N1436" s="725">
        <f t="shared" si="26"/>
        <v>1355</v>
      </c>
    </row>
    <row r="1437" spans="1:14" ht="45">
      <c r="A1437" s="431">
        <v>1749</v>
      </c>
      <c r="B1437" s="497" t="s">
        <v>6096</v>
      </c>
      <c r="C1437" s="496" t="s">
        <v>6095</v>
      </c>
      <c r="D1437" s="632">
        <v>30</v>
      </c>
      <c r="E1437" s="497" t="s">
        <v>6097</v>
      </c>
      <c r="F1437" s="935">
        <v>54004.95</v>
      </c>
      <c r="G1437" s="532" t="s">
        <v>6283</v>
      </c>
      <c r="H1437" s="709" t="s">
        <v>6098</v>
      </c>
      <c r="I1437" s="496"/>
      <c r="J1437" s="305" t="s">
        <v>6102</v>
      </c>
      <c r="K1437" s="305" t="s">
        <v>22</v>
      </c>
      <c r="L1437" s="448" t="s">
        <v>6104</v>
      </c>
      <c r="M1437" s="426"/>
      <c r="N1437" s="725">
        <f t="shared" si="26"/>
        <v>1356</v>
      </c>
    </row>
    <row r="1438" spans="1:14" ht="45">
      <c r="A1438" s="443">
        <v>1750</v>
      </c>
      <c r="B1438" s="433" t="s">
        <v>6100</v>
      </c>
      <c r="C1438" s="443" t="s">
        <v>6099</v>
      </c>
      <c r="D1438" s="624">
        <v>30</v>
      </c>
      <c r="E1438" s="433" t="s">
        <v>6097</v>
      </c>
      <c r="F1438" s="935">
        <v>34583.879999999997</v>
      </c>
      <c r="G1438" s="532" t="s">
        <v>6283</v>
      </c>
      <c r="H1438" s="698" t="s">
        <v>6101</v>
      </c>
      <c r="I1438" s="443"/>
      <c r="J1438" s="305" t="s">
        <v>6102</v>
      </c>
      <c r="K1438" s="305" t="s">
        <v>22</v>
      </c>
      <c r="L1438" s="448" t="s">
        <v>6103</v>
      </c>
      <c r="M1438" s="426"/>
      <c r="N1438" s="725">
        <f t="shared" si="26"/>
        <v>1357</v>
      </c>
    </row>
    <row r="1439" spans="1:14" ht="45">
      <c r="A1439" s="431">
        <v>1751</v>
      </c>
      <c r="B1439" s="432" t="s">
        <v>6108</v>
      </c>
      <c r="C1439" s="431" t="s">
        <v>6105</v>
      </c>
      <c r="D1439" s="624">
        <v>30</v>
      </c>
      <c r="E1439" s="433" t="s">
        <v>6097</v>
      </c>
      <c r="F1439" s="935">
        <v>47247.5</v>
      </c>
      <c r="G1439" s="532" t="s">
        <v>6283</v>
      </c>
      <c r="H1439" s="698" t="s">
        <v>6106</v>
      </c>
      <c r="I1439" s="443"/>
      <c r="J1439" s="305" t="s">
        <v>6102</v>
      </c>
      <c r="K1439" s="305" t="s">
        <v>22</v>
      </c>
      <c r="L1439" s="448" t="s">
        <v>6107</v>
      </c>
      <c r="M1439" s="426"/>
      <c r="N1439" s="725">
        <f t="shared" si="26"/>
        <v>1358</v>
      </c>
    </row>
    <row r="1440" spans="1:14" ht="45">
      <c r="A1440" s="426">
        <v>1752</v>
      </c>
      <c r="B1440" s="427" t="s">
        <v>4098</v>
      </c>
      <c r="C1440" s="426" t="s">
        <v>6109</v>
      </c>
      <c r="D1440" s="632">
        <v>20</v>
      </c>
      <c r="E1440" s="433" t="s">
        <v>6097</v>
      </c>
      <c r="F1440" s="935">
        <v>33453.300000000003</v>
      </c>
      <c r="G1440" s="532" t="s">
        <v>6283</v>
      </c>
      <c r="H1440" s="709" t="s">
        <v>6110</v>
      </c>
      <c r="I1440" s="426"/>
      <c r="J1440" s="443"/>
      <c r="K1440" s="443"/>
      <c r="L1440" s="433"/>
      <c r="M1440" s="426"/>
      <c r="N1440" s="725">
        <f t="shared" si="26"/>
        <v>1359</v>
      </c>
    </row>
    <row r="1441" spans="1:14" ht="45">
      <c r="A1441" s="426">
        <v>1753</v>
      </c>
      <c r="B1441" s="497" t="s">
        <v>4098</v>
      </c>
      <c r="C1441" s="496" t="s">
        <v>6112</v>
      </c>
      <c r="D1441" s="632">
        <v>20</v>
      </c>
      <c r="E1441" s="433" t="s">
        <v>6097</v>
      </c>
      <c r="F1441" s="935">
        <v>33453.300000000003</v>
      </c>
      <c r="G1441" s="532" t="s">
        <v>6283</v>
      </c>
      <c r="H1441" s="709" t="s">
        <v>6113</v>
      </c>
      <c r="I1441" s="496"/>
      <c r="J1441" s="443"/>
      <c r="K1441" s="443"/>
      <c r="L1441" s="433"/>
      <c r="M1441" s="426"/>
      <c r="N1441" s="725">
        <f t="shared" si="26"/>
        <v>1360</v>
      </c>
    </row>
    <row r="1442" spans="1:14" ht="45">
      <c r="A1442" s="426">
        <v>1754</v>
      </c>
      <c r="B1442" s="497" t="s">
        <v>4098</v>
      </c>
      <c r="C1442" s="496" t="s">
        <v>6114</v>
      </c>
      <c r="D1442" s="632">
        <v>21</v>
      </c>
      <c r="E1442" s="433" t="s">
        <v>6097</v>
      </c>
      <c r="F1442" s="935">
        <v>35125.96</v>
      </c>
      <c r="G1442" s="532" t="s">
        <v>6283</v>
      </c>
      <c r="H1442" s="709" t="s">
        <v>6115</v>
      </c>
      <c r="I1442" s="496"/>
      <c r="J1442" s="443"/>
      <c r="K1442" s="443"/>
      <c r="L1442" s="433"/>
      <c r="M1442" s="426"/>
      <c r="N1442" s="725">
        <f t="shared" si="26"/>
        <v>1361</v>
      </c>
    </row>
    <row r="1443" spans="1:14" ht="45">
      <c r="A1443" s="426">
        <v>1755</v>
      </c>
      <c r="B1443" s="497" t="s">
        <v>4098</v>
      </c>
      <c r="C1443" s="496" t="s">
        <v>6116</v>
      </c>
      <c r="D1443" s="632">
        <v>21</v>
      </c>
      <c r="E1443" s="433" t="s">
        <v>6097</v>
      </c>
      <c r="F1443" s="935">
        <v>35125.96</v>
      </c>
      <c r="G1443" s="532" t="s">
        <v>6283</v>
      </c>
      <c r="H1443" s="709" t="s">
        <v>6117</v>
      </c>
      <c r="I1443" s="496"/>
      <c r="J1443" s="443"/>
      <c r="K1443" s="443"/>
      <c r="L1443" s="433"/>
      <c r="M1443" s="426"/>
      <c r="N1443" s="725">
        <f t="shared" si="26"/>
        <v>1362</v>
      </c>
    </row>
    <row r="1444" spans="1:14" ht="45">
      <c r="A1444" s="426">
        <v>1756</v>
      </c>
      <c r="B1444" s="497" t="s">
        <v>4098</v>
      </c>
      <c r="C1444" s="496" t="s">
        <v>6119</v>
      </c>
      <c r="D1444" s="632">
        <v>46</v>
      </c>
      <c r="E1444" s="433" t="s">
        <v>6097</v>
      </c>
      <c r="F1444" s="935">
        <v>76942.58</v>
      </c>
      <c r="G1444" s="532" t="s">
        <v>6283</v>
      </c>
      <c r="H1444" s="709" t="s">
        <v>6121</v>
      </c>
      <c r="I1444" s="496"/>
      <c r="J1444" s="305" t="s">
        <v>6111</v>
      </c>
      <c r="K1444" s="305" t="s">
        <v>22</v>
      </c>
      <c r="L1444" s="448" t="s">
        <v>6120</v>
      </c>
      <c r="M1444" s="426"/>
      <c r="N1444" s="725">
        <f t="shared" si="26"/>
        <v>1363</v>
      </c>
    </row>
    <row r="1445" spans="1:14" ht="45">
      <c r="A1445" s="426">
        <v>1757</v>
      </c>
      <c r="B1445" s="497" t="s">
        <v>4098</v>
      </c>
      <c r="C1445" s="496" t="s">
        <v>6122</v>
      </c>
      <c r="D1445" s="632">
        <v>40</v>
      </c>
      <c r="E1445" s="433" t="s">
        <v>6097</v>
      </c>
      <c r="F1445" s="935">
        <v>66906.59</v>
      </c>
      <c r="G1445" s="532" t="s">
        <v>6283</v>
      </c>
      <c r="H1445" s="709" t="s">
        <v>6123</v>
      </c>
      <c r="I1445" s="496"/>
      <c r="J1445" s="305" t="s">
        <v>6111</v>
      </c>
      <c r="K1445" s="305" t="s">
        <v>22</v>
      </c>
      <c r="L1445" s="448" t="s">
        <v>6124</v>
      </c>
      <c r="M1445" s="426"/>
      <c r="N1445" s="725">
        <f t="shared" ref="N1445:N1476" si="27">N1444+1</f>
        <v>1364</v>
      </c>
    </row>
    <row r="1446" spans="1:14" ht="45">
      <c r="A1446" s="426">
        <v>1758</v>
      </c>
      <c r="B1446" s="497" t="s">
        <v>4098</v>
      </c>
      <c r="C1446" s="496" t="s">
        <v>6365</v>
      </c>
      <c r="D1446" s="632">
        <v>500</v>
      </c>
      <c r="E1446" s="433" t="s">
        <v>6097</v>
      </c>
      <c r="F1446" s="935">
        <v>836332.43</v>
      </c>
      <c r="G1446" s="532" t="s">
        <v>6283</v>
      </c>
      <c r="H1446" s="709" t="s">
        <v>6117</v>
      </c>
      <c r="I1446" s="496"/>
      <c r="J1446" s="305" t="s">
        <v>6111</v>
      </c>
      <c r="K1446" s="305" t="s">
        <v>22</v>
      </c>
      <c r="L1446" s="448" t="s">
        <v>6118</v>
      </c>
      <c r="M1446" s="426"/>
      <c r="N1446" s="725">
        <f t="shared" si="27"/>
        <v>1365</v>
      </c>
    </row>
    <row r="1447" spans="1:14" ht="45">
      <c r="A1447" s="426">
        <v>1759</v>
      </c>
      <c r="B1447" s="427" t="s">
        <v>6126</v>
      </c>
      <c r="C1447" s="426" t="s">
        <v>6125</v>
      </c>
      <c r="D1447" s="632">
        <v>20</v>
      </c>
      <c r="E1447" s="433" t="s">
        <v>6097</v>
      </c>
      <c r="F1447" s="935">
        <v>7990.63</v>
      </c>
      <c r="G1447" s="532" t="s">
        <v>6283</v>
      </c>
      <c r="H1447" s="709" t="s">
        <v>6127</v>
      </c>
      <c r="I1447" s="426"/>
      <c r="J1447" s="426"/>
      <c r="K1447" s="426"/>
      <c r="L1447" s="426"/>
      <c r="M1447" s="426"/>
      <c r="N1447" s="725">
        <f t="shared" si="27"/>
        <v>1366</v>
      </c>
    </row>
    <row r="1448" spans="1:14" ht="45">
      <c r="A1448" s="426">
        <v>1760</v>
      </c>
      <c r="B1448" s="427" t="s">
        <v>6130</v>
      </c>
      <c r="C1448" s="426" t="s">
        <v>6129</v>
      </c>
      <c r="D1448" s="632">
        <v>391</v>
      </c>
      <c r="E1448" s="498" t="s">
        <v>6131</v>
      </c>
      <c r="F1448" s="940">
        <v>1621606.03</v>
      </c>
      <c r="G1448" s="532" t="s">
        <v>6283</v>
      </c>
      <c r="H1448" s="709" t="s">
        <v>6128</v>
      </c>
      <c r="I1448" s="426"/>
      <c r="J1448" s="426"/>
      <c r="K1448" s="426"/>
      <c r="L1448" s="426"/>
      <c r="M1448" s="426"/>
      <c r="N1448" s="725">
        <f t="shared" si="27"/>
        <v>1367</v>
      </c>
    </row>
    <row r="1449" spans="1:14" ht="45">
      <c r="A1449" s="426">
        <v>1761</v>
      </c>
      <c r="B1449" s="427" t="s">
        <v>6133</v>
      </c>
      <c r="C1449" s="500" t="s">
        <v>6132</v>
      </c>
      <c r="D1449" s="635">
        <v>424</v>
      </c>
      <c r="E1449" s="442" t="s">
        <v>5971</v>
      </c>
      <c r="F1449" s="935">
        <v>3710360.4</v>
      </c>
      <c r="G1449" s="532" t="s">
        <v>6283</v>
      </c>
      <c r="H1449" s="709" t="s">
        <v>6134</v>
      </c>
      <c r="I1449" s="426"/>
      <c r="J1449" s="426"/>
      <c r="K1449" s="426"/>
      <c r="L1449" s="426"/>
      <c r="M1449" s="426"/>
      <c r="N1449" s="725">
        <f t="shared" si="27"/>
        <v>1368</v>
      </c>
    </row>
    <row r="1450" spans="1:14" ht="45">
      <c r="A1450" s="501">
        <v>1762</v>
      </c>
      <c r="B1450" s="502" t="s">
        <v>6137</v>
      </c>
      <c r="C1450" s="501" t="s">
        <v>6136</v>
      </c>
      <c r="D1450" s="632">
        <v>28811</v>
      </c>
      <c r="E1450" s="433" t="s">
        <v>6097</v>
      </c>
      <c r="F1450" s="935">
        <v>70692221.969999999</v>
      </c>
      <c r="G1450" s="595" t="s">
        <v>6283</v>
      </c>
      <c r="H1450" s="880" t="s">
        <v>6138</v>
      </c>
      <c r="I1450" s="879"/>
      <c r="J1450" s="902" t="s">
        <v>6102</v>
      </c>
      <c r="K1450" s="902" t="s">
        <v>8580</v>
      </c>
      <c r="L1450" s="902" t="s">
        <v>8581</v>
      </c>
      <c r="M1450" s="501"/>
      <c r="N1450" s="725">
        <f t="shared" si="27"/>
        <v>1369</v>
      </c>
    </row>
    <row r="1451" spans="1:14" ht="60">
      <c r="A1451" s="501">
        <v>1763</v>
      </c>
      <c r="B1451" s="502" t="s">
        <v>6142</v>
      </c>
      <c r="C1451" s="47" t="s">
        <v>6141</v>
      </c>
      <c r="D1451" s="632">
        <v>323</v>
      </c>
      <c r="E1451" s="309" t="s">
        <v>6150</v>
      </c>
      <c r="F1451" s="935">
        <v>720858.48</v>
      </c>
      <c r="G1451" s="595" t="s">
        <v>6283</v>
      </c>
      <c r="H1451" s="698" t="s">
        <v>6143</v>
      </c>
      <c r="I1451" s="594"/>
      <c r="J1451" s="584" t="s">
        <v>6522</v>
      </c>
      <c r="K1451" s="584" t="s">
        <v>6523</v>
      </c>
      <c r="L1451" s="584" t="s">
        <v>6524</v>
      </c>
      <c r="M1451" s="589" t="s">
        <v>6525</v>
      </c>
      <c r="N1451" s="725">
        <f t="shared" si="27"/>
        <v>1370</v>
      </c>
    </row>
    <row r="1452" spans="1:14" ht="60">
      <c r="A1452" s="501">
        <v>1764</v>
      </c>
      <c r="B1452" s="502" t="s">
        <v>6149</v>
      </c>
      <c r="C1452" s="47" t="s">
        <v>6148</v>
      </c>
      <c r="D1452" s="632">
        <v>323</v>
      </c>
      <c r="E1452" s="309" t="s">
        <v>6150</v>
      </c>
      <c r="F1452" s="977">
        <v>639607.32999999996</v>
      </c>
      <c r="G1452" s="595" t="s">
        <v>6283</v>
      </c>
      <c r="H1452" s="709" t="s">
        <v>6165</v>
      </c>
      <c r="I1452" s="592"/>
      <c r="J1452" s="584" t="s">
        <v>6522</v>
      </c>
      <c r="K1452" s="584" t="s">
        <v>6526</v>
      </c>
      <c r="L1452" s="584" t="s">
        <v>6527</v>
      </c>
      <c r="M1452" s="593" t="s">
        <v>6525</v>
      </c>
      <c r="N1452" s="725">
        <f t="shared" si="27"/>
        <v>1371</v>
      </c>
    </row>
    <row r="1453" spans="1:14" ht="49.5">
      <c r="A1453" s="501">
        <v>1765</v>
      </c>
      <c r="B1453" s="503" t="s">
        <v>6146</v>
      </c>
      <c r="C1453" s="501" t="s">
        <v>6144</v>
      </c>
      <c r="D1453" s="632">
        <v>3245</v>
      </c>
      <c r="E1453" s="501" t="s">
        <v>6145</v>
      </c>
      <c r="F1453" s="935">
        <v>9847719.2200000007</v>
      </c>
      <c r="G1453" s="532" t="s">
        <v>6283</v>
      </c>
      <c r="H1453" s="709" t="s">
        <v>6147</v>
      </c>
      <c r="I1453" s="501"/>
      <c r="J1453" s="584" t="s">
        <v>6743</v>
      </c>
      <c r="K1453" s="586" t="s">
        <v>6792</v>
      </c>
      <c r="L1453" s="584" t="s">
        <v>6797</v>
      </c>
      <c r="M1453" s="501"/>
      <c r="N1453" s="725">
        <f t="shared" si="27"/>
        <v>1372</v>
      </c>
    </row>
    <row r="1454" spans="1:14" ht="45">
      <c r="A1454" s="501">
        <v>1766</v>
      </c>
      <c r="B1454" s="502" t="s">
        <v>6155</v>
      </c>
      <c r="C1454" s="501" t="s">
        <v>6154</v>
      </c>
      <c r="D1454" s="632">
        <v>1365</v>
      </c>
      <c r="E1454" s="504" t="s">
        <v>6156</v>
      </c>
      <c r="F1454" s="940">
        <v>1296729.28</v>
      </c>
      <c r="G1454" s="532" t="s">
        <v>6283</v>
      </c>
      <c r="H1454" s="709" t="s">
        <v>6157</v>
      </c>
      <c r="I1454" s="501"/>
      <c r="J1454" s="448" t="s">
        <v>6160</v>
      </c>
      <c r="K1454" s="448" t="s">
        <v>6159</v>
      </c>
      <c r="L1454" s="448" t="s">
        <v>6158</v>
      </c>
      <c r="M1454" s="501"/>
      <c r="N1454" s="725">
        <f t="shared" si="27"/>
        <v>1373</v>
      </c>
    </row>
    <row r="1455" spans="1:14" ht="45">
      <c r="A1455" s="501">
        <v>1767</v>
      </c>
      <c r="B1455" s="502" t="s">
        <v>6162</v>
      </c>
      <c r="C1455" s="501" t="s">
        <v>6161</v>
      </c>
      <c r="D1455" s="632">
        <v>3574</v>
      </c>
      <c r="E1455" s="504" t="s">
        <v>6163</v>
      </c>
      <c r="F1455" s="940">
        <v>3075.12</v>
      </c>
      <c r="G1455" s="532" t="s">
        <v>6283</v>
      </c>
      <c r="H1455" s="709" t="s">
        <v>6164</v>
      </c>
      <c r="I1455" s="501"/>
      <c r="J1455" s="584" t="s">
        <v>6801</v>
      </c>
      <c r="K1455" s="586" t="s">
        <v>6847</v>
      </c>
      <c r="L1455" s="584" t="s">
        <v>6859</v>
      </c>
      <c r="M1455" s="501"/>
      <c r="N1455" s="725">
        <f t="shared" si="27"/>
        <v>1374</v>
      </c>
    </row>
    <row r="1456" spans="1:14" ht="45">
      <c r="A1456" s="501">
        <v>1768</v>
      </c>
      <c r="B1456" s="502" t="s">
        <v>6168</v>
      </c>
      <c r="C1456" s="501" t="s">
        <v>6166</v>
      </c>
      <c r="D1456" s="632">
        <v>14243</v>
      </c>
      <c r="E1456" s="593" t="s">
        <v>6169</v>
      </c>
      <c r="F1456" s="935">
        <v>16982783.48</v>
      </c>
      <c r="G1456" s="532" t="s">
        <v>6283</v>
      </c>
      <c r="H1456" s="709" t="s">
        <v>6167</v>
      </c>
      <c r="I1456" s="501"/>
      <c r="J1456" s="902" t="s">
        <v>6743</v>
      </c>
      <c r="K1456" s="693" t="s">
        <v>9944</v>
      </c>
      <c r="L1456" s="902" t="s">
        <v>9945</v>
      </c>
      <c r="M1456" s="501"/>
      <c r="N1456" s="725">
        <f t="shared" si="27"/>
        <v>1375</v>
      </c>
    </row>
    <row r="1457" spans="1:22" ht="90">
      <c r="A1457" s="501">
        <v>1769</v>
      </c>
      <c r="B1457" s="502" t="s">
        <v>6178</v>
      </c>
      <c r="C1457" s="501" t="s">
        <v>6177</v>
      </c>
      <c r="D1457" s="632">
        <v>25167</v>
      </c>
      <c r="E1457" s="507" t="s">
        <v>6179</v>
      </c>
      <c r="F1457" s="940">
        <v>37060672.530000001</v>
      </c>
      <c r="G1457" s="532" t="s">
        <v>6283</v>
      </c>
      <c r="H1457" s="709" t="s">
        <v>6180</v>
      </c>
      <c r="I1457" s="501"/>
      <c r="J1457" s="701" t="s">
        <v>7381</v>
      </c>
      <c r="K1457" s="701" t="s">
        <v>7382</v>
      </c>
      <c r="L1457" s="701" t="s">
        <v>7383</v>
      </c>
      <c r="M1457" s="778" t="s">
        <v>7384</v>
      </c>
      <c r="N1457" s="725">
        <f t="shared" si="27"/>
        <v>1376</v>
      </c>
    </row>
    <row r="1458" spans="1:22" s="1" customFormat="1" ht="45">
      <c r="A1458" s="506">
        <v>1770</v>
      </c>
      <c r="B1458" s="507" t="s">
        <v>6251</v>
      </c>
      <c r="C1458" s="506" t="s">
        <v>6181</v>
      </c>
      <c r="D1458" s="632">
        <v>10335</v>
      </c>
      <c r="E1458" s="506" t="s">
        <v>6182</v>
      </c>
      <c r="F1458" s="940">
        <v>11080153.5</v>
      </c>
      <c r="G1458" s="532" t="s">
        <v>6283</v>
      </c>
      <c r="H1458" s="709" t="s">
        <v>6183</v>
      </c>
      <c r="I1458" s="506"/>
      <c r="J1458" s="448" t="s">
        <v>6248</v>
      </c>
      <c r="K1458" s="448" t="s">
        <v>6249</v>
      </c>
      <c r="L1458" s="448" t="s">
        <v>6250</v>
      </c>
      <c r="M1458" s="506"/>
      <c r="N1458" s="725">
        <f t="shared" si="27"/>
        <v>1377</v>
      </c>
      <c r="O1458" s="458"/>
      <c r="P1458" s="458"/>
      <c r="Q1458" s="458"/>
      <c r="R1458" s="458"/>
      <c r="S1458" s="458"/>
      <c r="T1458" s="458"/>
      <c r="U1458" s="458"/>
      <c r="V1458" s="458"/>
    </row>
    <row r="1459" spans="1:22" ht="60">
      <c r="A1459" s="508">
        <v>1771</v>
      </c>
      <c r="B1459" s="509" t="s">
        <v>6186</v>
      </c>
      <c r="C1459" s="508" t="s">
        <v>6184</v>
      </c>
      <c r="D1459" s="632">
        <v>4108</v>
      </c>
      <c r="E1459" s="509" t="s">
        <v>6187</v>
      </c>
      <c r="F1459" s="935">
        <v>2265520.92</v>
      </c>
      <c r="G1459" s="532" t="s">
        <v>6283</v>
      </c>
      <c r="H1459" s="709" t="s">
        <v>6185</v>
      </c>
      <c r="I1459" s="508"/>
      <c r="J1459" s="83"/>
      <c r="K1459" s="83"/>
      <c r="L1459" s="83"/>
      <c r="M1459" s="83"/>
      <c r="N1459" s="725">
        <f t="shared" si="27"/>
        <v>1378</v>
      </c>
    </row>
    <row r="1460" spans="1:22" ht="60">
      <c r="A1460" s="510">
        <v>1772</v>
      </c>
      <c r="B1460" s="511" t="s">
        <v>6189</v>
      </c>
      <c r="C1460" s="47" t="s">
        <v>6188</v>
      </c>
      <c r="D1460" s="631">
        <v>1952</v>
      </c>
      <c r="E1460" s="309" t="s">
        <v>6191</v>
      </c>
      <c r="F1460" s="935">
        <v>187753.09</v>
      </c>
      <c r="G1460" s="532" t="s">
        <v>6283</v>
      </c>
      <c r="H1460" s="709" t="s">
        <v>6190</v>
      </c>
      <c r="I1460" s="510"/>
      <c r="J1460" s="510"/>
      <c r="K1460" s="510"/>
      <c r="L1460" s="510"/>
      <c r="M1460" s="510"/>
      <c r="N1460" s="725">
        <f t="shared" si="27"/>
        <v>1379</v>
      </c>
    </row>
    <row r="1461" spans="1:22" ht="45">
      <c r="A1461" s="510">
        <v>1773</v>
      </c>
      <c r="B1461" s="511" t="s">
        <v>6196</v>
      </c>
      <c r="C1461" s="510" t="s">
        <v>6195</v>
      </c>
      <c r="D1461" s="632">
        <v>4476</v>
      </c>
      <c r="E1461" s="512" t="s">
        <v>6197</v>
      </c>
      <c r="F1461" s="935">
        <v>430523.98</v>
      </c>
      <c r="G1461" s="532" t="s">
        <v>6283</v>
      </c>
      <c r="H1461" s="709" t="s">
        <v>6198</v>
      </c>
      <c r="I1461" s="510"/>
      <c r="J1461" s="510"/>
      <c r="K1461" s="510"/>
      <c r="L1461" s="510"/>
      <c r="M1461" s="510"/>
      <c r="N1461" s="725">
        <f t="shared" si="27"/>
        <v>1380</v>
      </c>
    </row>
    <row r="1462" spans="1:22" ht="45">
      <c r="A1462" s="515">
        <v>1774</v>
      </c>
      <c r="B1462" s="516" t="s">
        <v>6202</v>
      </c>
      <c r="C1462" s="515" t="s">
        <v>6201</v>
      </c>
      <c r="D1462" s="632">
        <v>32417</v>
      </c>
      <c r="E1462" s="515" t="s">
        <v>6204</v>
      </c>
      <c r="F1462" s="940">
        <v>26793011.699999999</v>
      </c>
      <c r="G1462" s="532" t="s">
        <v>6283</v>
      </c>
      <c r="H1462" s="709" t="s">
        <v>6203</v>
      </c>
      <c r="I1462" s="515"/>
      <c r="J1462" s="515"/>
      <c r="K1462" s="515"/>
      <c r="L1462" s="515"/>
      <c r="M1462" s="835"/>
      <c r="N1462" s="725">
        <f t="shared" si="27"/>
        <v>1381</v>
      </c>
    </row>
    <row r="1463" spans="1:22" ht="45">
      <c r="A1463" s="515">
        <v>1775</v>
      </c>
      <c r="B1463" s="516" t="s">
        <v>6202</v>
      </c>
      <c r="C1463" s="515" t="s">
        <v>6206</v>
      </c>
      <c r="D1463" s="632">
        <v>31374</v>
      </c>
      <c r="E1463" s="515" t="s">
        <v>6204</v>
      </c>
      <c r="F1463" s="940">
        <v>30133883.140000001</v>
      </c>
      <c r="G1463" s="532" t="s">
        <v>6283</v>
      </c>
      <c r="H1463" s="709" t="s">
        <v>6207</v>
      </c>
      <c r="I1463" s="515"/>
      <c r="J1463" s="515"/>
      <c r="K1463" s="515"/>
      <c r="L1463" s="515"/>
      <c r="M1463" s="835"/>
      <c r="N1463" s="725">
        <f t="shared" si="27"/>
        <v>1382</v>
      </c>
    </row>
    <row r="1464" spans="1:22" ht="45">
      <c r="A1464" s="515">
        <v>1777</v>
      </c>
      <c r="B1464" s="516" t="s">
        <v>6202</v>
      </c>
      <c r="C1464" s="515" t="s">
        <v>6208</v>
      </c>
      <c r="D1464" s="632">
        <v>40746</v>
      </c>
      <c r="E1464" s="515" t="s">
        <v>6204</v>
      </c>
      <c r="F1464" s="940">
        <v>41858014.880000003</v>
      </c>
      <c r="G1464" s="532" t="s">
        <v>6283</v>
      </c>
      <c r="H1464" s="709" t="s">
        <v>6209</v>
      </c>
      <c r="I1464" s="515"/>
      <c r="J1464" s="515"/>
      <c r="K1464" s="515"/>
      <c r="L1464" s="515"/>
      <c r="M1464" s="835"/>
      <c r="N1464" s="725">
        <f t="shared" si="27"/>
        <v>1383</v>
      </c>
    </row>
    <row r="1465" spans="1:22" ht="45">
      <c r="A1465" s="515">
        <v>1778</v>
      </c>
      <c r="B1465" s="516" t="s">
        <v>6202</v>
      </c>
      <c r="C1465" s="515" t="s">
        <v>6210</v>
      </c>
      <c r="D1465" s="632">
        <v>26052</v>
      </c>
      <c r="E1465" s="515" t="s">
        <v>6204</v>
      </c>
      <c r="F1465" s="940">
        <v>27050355.43</v>
      </c>
      <c r="G1465" s="532" t="s">
        <v>6283</v>
      </c>
      <c r="H1465" s="709" t="s">
        <v>6211</v>
      </c>
      <c r="I1465" s="515"/>
      <c r="J1465" s="515"/>
      <c r="K1465" s="515"/>
      <c r="L1465" s="515"/>
      <c r="M1465" s="835"/>
      <c r="N1465" s="725">
        <f t="shared" si="27"/>
        <v>1384</v>
      </c>
    </row>
    <row r="1466" spans="1:22" ht="45">
      <c r="A1466" s="515">
        <v>1779</v>
      </c>
      <c r="B1466" s="516" t="s">
        <v>6202</v>
      </c>
      <c r="C1466" s="515" t="s">
        <v>6212</v>
      </c>
      <c r="D1466" s="632">
        <v>29005</v>
      </c>
      <c r="E1466" s="515" t="s">
        <v>6204</v>
      </c>
      <c r="F1466" s="940">
        <v>30733035.460000001</v>
      </c>
      <c r="G1466" s="532" t="s">
        <v>6283</v>
      </c>
      <c r="H1466" s="709" t="s">
        <v>6213</v>
      </c>
      <c r="I1466" s="515"/>
      <c r="J1466" s="515"/>
      <c r="K1466" s="515"/>
      <c r="L1466" s="515"/>
      <c r="M1466" s="835"/>
      <c r="N1466" s="725">
        <f t="shared" si="27"/>
        <v>1385</v>
      </c>
    </row>
    <row r="1467" spans="1:22" ht="45">
      <c r="A1467" s="515">
        <v>1780</v>
      </c>
      <c r="B1467" s="516" t="s">
        <v>6202</v>
      </c>
      <c r="C1467" s="47" t="s">
        <v>6214</v>
      </c>
      <c r="D1467" s="632">
        <v>28565</v>
      </c>
      <c r="E1467" s="515" t="s">
        <v>6204</v>
      </c>
      <c r="F1467" s="940">
        <v>22573361.190000001</v>
      </c>
      <c r="G1467" s="532" t="s">
        <v>6283</v>
      </c>
      <c r="H1467" s="709" t="s">
        <v>6215</v>
      </c>
      <c r="I1467" s="515"/>
      <c r="J1467" s="515"/>
      <c r="K1467" s="515"/>
      <c r="L1467" s="515"/>
      <c r="M1467" s="835"/>
      <c r="N1467" s="725">
        <f t="shared" si="27"/>
        <v>1386</v>
      </c>
    </row>
    <row r="1468" spans="1:22" ht="45">
      <c r="A1468" s="515">
        <v>1781</v>
      </c>
      <c r="B1468" s="516" t="s">
        <v>6202</v>
      </c>
      <c r="C1468" s="515" t="s">
        <v>6216</v>
      </c>
      <c r="D1468" s="632">
        <v>36701</v>
      </c>
      <c r="E1468" s="515" t="s">
        <v>6204</v>
      </c>
      <c r="F1468" s="940">
        <v>41691527.490000002</v>
      </c>
      <c r="G1468" s="532" t="s">
        <v>6283</v>
      </c>
      <c r="H1468" s="709" t="s">
        <v>6217</v>
      </c>
      <c r="I1468" s="515"/>
      <c r="J1468" s="515"/>
      <c r="K1468" s="515"/>
      <c r="L1468" s="515"/>
      <c r="M1468" s="835"/>
      <c r="N1468" s="725">
        <f t="shared" si="27"/>
        <v>1387</v>
      </c>
    </row>
    <row r="1469" spans="1:22" ht="45">
      <c r="A1469" s="515">
        <v>1782</v>
      </c>
      <c r="B1469" s="516" t="s">
        <v>6202</v>
      </c>
      <c r="C1469" s="515" t="s">
        <v>6218</v>
      </c>
      <c r="D1469" s="632">
        <v>27704</v>
      </c>
      <c r="E1469" s="515" t="s">
        <v>6204</v>
      </c>
      <c r="F1469" s="940">
        <v>31540860.670000002</v>
      </c>
      <c r="G1469" s="532" t="s">
        <v>6283</v>
      </c>
      <c r="H1469" s="709" t="s">
        <v>6219</v>
      </c>
      <c r="I1469" s="515"/>
      <c r="J1469" s="515"/>
      <c r="K1469" s="515"/>
      <c r="L1469" s="515"/>
      <c r="M1469" s="835"/>
      <c r="N1469" s="725">
        <f t="shared" si="27"/>
        <v>1388</v>
      </c>
    </row>
    <row r="1470" spans="1:22" ht="45">
      <c r="A1470" s="515">
        <v>1783</v>
      </c>
      <c r="B1470" s="516" t="s">
        <v>6202</v>
      </c>
      <c r="C1470" s="515" t="s">
        <v>6220</v>
      </c>
      <c r="D1470" s="632">
        <v>28505</v>
      </c>
      <c r="E1470" s="515" t="s">
        <v>6204</v>
      </c>
      <c r="F1470" s="940">
        <v>27940316.57</v>
      </c>
      <c r="G1470" s="532" t="s">
        <v>6283</v>
      </c>
      <c r="H1470" s="709" t="s">
        <v>6221</v>
      </c>
      <c r="I1470" s="515"/>
      <c r="J1470" s="515"/>
      <c r="K1470" s="515"/>
      <c r="L1470" s="515"/>
      <c r="M1470" s="835"/>
      <c r="N1470" s="725">
        <f t="shared" si="27"/>
        <v>1389</v>
      </c>
    </row>
    <row r="1471" spans="1:22" ht="45">
      <c r="A1471" s="515">
        <v>1784</v>
      </c>
      <c r="B1471" s="516" t="s">
        <v>6202</v>
      </c>
      <c r="C1471" s="515" t="s">
        <v>6222</v>
      </c>
      <c r="D1471" s="632">
        <v>27970</v>
      </c>
      <c r="E1471" s="515" t="s">
        <v>6204</v>
      </c>
      <c r="F1471" s="935">
        <v>27651328.809999999</v>
      </c>
      <c r="G1471" s="532" t="s">
        <v>6283</v>
      </c>
      <c r="H1471" s="709" t="s">
        <v>6223</v>
      </c>
      <c r="I1471" s="515"/>
      <c r="J1471" s="515"/>
      <c r="K1471" s="515"/>
      <c r="L1471" s="515"/>
      <c r="M1471" s="835"/>
      <c r="N1471" s="725">
        <f t="shared" si="27"/>
        <v>1390</v>
      </c>
    </row>
    <row r="1472" spans="1:22" ht="45">
      <c r="A1472" s="515">
        <v>1785</v>
      </c>
      <c r="B1472" s="516" t="s">
        <v>6225</v>
      </c>
      <c r="C1472" s="47" t="s">
        <v>6224</v>
      </c>
      <c r="D1472" s="631">
        <v>257</v>
      </c>
      <c r="E1472" s="309" t="s">
        <v>6227</v>
      </c>
      <c r="F1472" s="935">
        <v>762832.54</v>
      </c>
      <c r="G1472" s="532" t="s">
        <v>6283</v>
      </c>
      <c r="H1472" s="709" t="s">
        <v>6226</v>
      </c>
      <c r="I1472" s="515"/>
      <c r="J1472" s="515"/>
      <c r="K1472" s="515"/>
      <c r="L1472" s="515"/>
      <c r="M1472" s="835"/>
      <c r="N1472" s="725">
        <f t="shared" si="27"/>
        <v>1391</v>
      </c>
    </row>
    <row r="1473" spans="1:14" ht="45">
      <c r="A1473" s="515">
        <v>1786</v>
      </c>
      <c r="B1473" s="516" t="s">
        <v>6202</v>
      </c>
      <c r="C1473" s="515" t="s">
        <v>6228</v>
      </c>
      <c r="D1473" s="632">
        <v>14364</v>
      </c>
      <c r="E1473" s="515" t="s">
        <v>6204</v>
      </c>
      <c r="F1473" s="940">
        <v>12731794.92</v>
      </c>
      <c r="G1473" s="532" t="s">
        <v>6283</v>
      </c>
      <c r="H1473" s="709" t="s">
        <v>6229</v>
      </c>
      <c r="I1473" s="515"/>
      <c r="J1473" s="515"/>
      <c r="K1473" s="515"/>
      <c r="L1473" s="515"/>
      <c r="M1473" s="835"/>
      <c r="N1473" s="725">
        <f t="shared" si="27"/>
        <v>1392</v>
      </c>
    </row>
    <row r="1474" spans="1:14" ht="45">
      <c r="A1474" s="515">
        <v>1788</v>
      </c>
      <c r="B1474" s="516" t="s">
        <v>6202</v>
      </c>
      <c r="C1474" s="515" t="s">
        <v>6230</v>
      </c>
      <c r="D1474" s="632">
        <v>18092</v>
      </c>
      <c r="E1474" s="515" t="s">
        <v>6204</v>
      </c>
      <c r="F1474" s="940">
        <v>19631011.969999999</v>
      </c>
      <c r="G1474" s="532" t="s">
        <v>6283</v>
      </c>
      <c r="H1474" s="709" t="s">
        <v>6231</v>
      </c>
      <c r="I1474" s="515"/>
      <c r="J1474" s="515"/>
      <c r="K1474" s="515"/>
      <c r="L1474" s="515"/>
      <c r="M1474" s="835"/>
      <c r="N1474" s="725">
        <f t="shared" si="27"/>
        <v>1393</v>
      </c>
    </row>
    <row r="1475" spans="1:14" ht="45">
      <c r="A1475" s="515">
        <v>1789</v>
      </c>
      <c r="B1475" s="516" t="s">
        <v>6234</v>
      </c>
      <c r="C1475" s="515" t="s">
        <v>6233</v>
      </c>
      <c r="D1475" s="632">
        <v>1985</v>
      </c>
      <c r="E1475" s="516" t="s">
        <v>5490</v>
      </c>
      <c r="F1475" s="935">
        <v>4368965.1500000004</v>
      </c>
      <c r="G1475" s="532" t="s">
        <v>6283</v>
      </c>
      <c r="H1475" s="709" t="s">
        <v>6232</v>
      </c>
      <c r="I1475" s="515"/>
      <c r="J1475" s="848" t="s">
        <v>9397</v>
      </c>
      <c r="K1475" s="848" t="s">
        <v>7957</v>
      </c>
      <c r="L1475" s="848" t="s">
        <v>9398</v>
      </c>
      <c r="M1475" s="886" t="s">
        <v>9399</v>
      </c>
      <c r="N1475" s="725">
        <f t="shared" si="27"/>
        <v>1394</v>
      </c>
    </row>
    <row r="1476" spans="1:14" ht="60">
      <c r="A1476" s="517">
        <v>1790</v>
      </c>
      <c r="B1476" s="518" t="s">
        <v>6244</v>
      </c>
      <c r="C1476" s="47" t="s">
        <v>6245</v>
      </c>
      <c r="D1476" s="631">
        <v>2736</v>
      </c>
      <c r="E1476" s="309" t="s">
        <v>6246</v>
      </c>
      <c r="F1476" s="935">
        <v>3234951.91</v>
      </c>
      <c r="G1476" s="532" t="s">
        <v>6283</v>
      </c>
      <c r="H1476" s="709" t="s">
        <v>6247</v>
      </c>
      <c r="I1476" s="83"/>
      <c r="J1476" s="83"/>
      <c r="K1476" s="83"/>
      <c r="L1476" s="83"/>
      <c r="M1476" s="692"/>
      <c r="N1476" s="725">
        <f t="shared" si="27"/>
        <v>1395</v>
      </c>
    </row>
    <row r="1477" spans="1:14" ht="45">
      <c r="A1477" s="443">
        <v>1792</v>
      </c>
      <c r="B1477" s="522" t="s">
        <v>6252</v>
      </c>
      <c r="C1477" s="521" t="s">
        <v>6253</v>
      </c>
      <c r="D1477" s="632">
        <v>16489</v>
      </c>
      <c r="E1477" s="522" t="s">
        <v>6197</v>
      </c>
      <c r="F1477" s="935">
        <v>4044038.83</v>
      </c>
      <c r="G1477" s="532" t="s">
        <v>6283</v>
      </c>
      <c r="H1477" s="709" t="s">
        <v>6254</v>
      </c>
      <c r="I1477" s="83"/>
      <c r="J1477" s="448" t="s">
        <v>182</v>
      </c>
      <c r="K1477" s="448" t="s">
        <v>6255</v>
      </c>
      <c r="L1477" s="448" t="s">
        <v>6256</v>
      </c>
      <c r="M1477" s="692"/>
      <c r="N1477" s="725">
        <f t="shared" ref="N1477:N1510" si="28">N1476+1</f>
        <v>1396</v>
      </c>
    </row>
    <row r="1478" spans="1:14" ht="45">
      <c r="A1478" s="443">
        <v>1793</v>
      </c>
      <c r="B1478" s="522" t="s">
        <v>6257</v>
      </c>
      <c r="C1478" s="521" t="s">
        <v>6258</v>
      </c>
      <c r="D1478" s="632">
        <v>72</v>
      </c>
      <c r="E1478" s="522" t="s">
        <v>1740</v>
      </c>
      <c r="F1478" s="935">
        <v>105441.84</v>
      </c>
      <c r="G1478" s="532" t="s">
        <v>6283</v>
      </c>
      <c r="H1478" s="709" t="s">
        <v>6259</v>
      </c>
      <c r="I1478" s="83"/>
      <c r="J1478" s="83"/>
      <c r="K1478" s="83"/>
      <c r="L1478" s="83"/>
      <c r="M1478" s="692"/>
      <c r="N1478" s="725">
        <f t="shared" si="28"/>
        <v>1397</v>
      </c>
    </row>
    <row r="1479" spans="1:14" ht="45">
      <c r="A1479" s="443">
        <v>1794</v>
      </c>
      <c r="B1479" s="522" t="s">
        <v>6260</v>
      </c>
      <c r="C1479" s="521" t="s">
        <v>6261</v>
      </c>
      <c r="D1479" s="632">
        <v>52</v>
      </c>
      <c r="E1479" s="522" t="s">
        <v>1740</v>
      </c>
      <c r="F1479" s="935">
        <v>43273.36</v>
      </c>
      <c r="G1479" s="532" t="s">
        <v>6283</v>
      </c>
      <c r="H1479" s="709" t="s">
        <v>6262</v>
      </c>
      <c r="I1479" s="83"/>
      <c r="J1479" s="83"/>
      <c r="K1479" s="83"/>
      <c r="L1479" s="83"/>
      <c r="M1479" s="692"/>
      <c r="N1479" s="725">
        <f t="shared" si="28"/>
        <v>1398</v>
      </c>
    </row>
    <row r="1480" spans="1:14" ht="45">
      <c r="A1480" s="443">
        <v>1795</v>
      </c>
      <c r="B1480" s="522" t="s">
        <v>6263</v>
      </c>
      <c r="C1480" s="521" t="s">
        <v>6264</v>
      </c>
      <c r="D1480" s="632">
        <v>48</v>
      </c>
      <c r="E1480" s="522" t="s">
        <v>1740</v>
      </c>
      <c r="F1480" s="935">
        <v>47849.760000000002</v>
      </c>
      <c r="G1480" s="532" t="s">
        <v>6283</v>
      </c>
      <c r="H1480" s="709" t="s">
        <v>6265</v>
      </c>
      <c r="I1480" s="83"/>
      <c r="J1480" s="83"/>
      <c r="K1480" s="83"/>
      <c r="L1480" s="83"/>
      <c r="M1480" s="692"/>
      <c r="N1480" s="725">
        <f t="shared" si="28"/>
        <v>1399</v>
      </c>
    </row>
    <row r="1481" spans="1:14" ht="60">
      <c r="A1481" s="443">
        <v>1796</v>
      </c>
      <c r="B1481" s="522" t="s">
        <v>6266</v>
      </c>
      <c r="C1481" s="521" t="s">
        <v>6267</v>
      </c>
      <c r="D1481" s="632">
        <v>4906</v>
      </c>
      <c r="E1481" s="593" t="s">
        <v>6268</v>
      </c>
      <c r="F1481" s="935">
        <v>1563051.6</v>
      </c>
      <c r="G1481" s="595" t="s">
        <v>6283</v>
      </c>
      <c r="H1481" s="709" t="s">
        <v>6269</v>
      </c>
      <c r="I1481" s="593"/>
      <c r="J1481" s="584" t="s">
        <v>6531</v>
      </c>
      <c r="K1481" s="584" t="s">
        <v>7279</v>
      </c>
      <c r="L1481" s="584" t="s">
        <v>6532</v>
      </c>
      <c r="M1481" s="692"/>
      <c r="N1481" s="725">
        <f t="shared" si="28"/>
        <v>1400</v>
      </c>
    </row>
    <row r="1482" spans="1:14" ht="45">
      <c r="A1482" s="443">
        <v>1797</v>
      </c>
      <c r="B1482" s="525" t="s">
        <v>6275</v>
      </c>
      <c r="C1482" s="524" t="s">
        <v>6276</v>
      </c>
      <c r="D1482" s="632">
        <f>1651-1525</f>
        <v>126</v>
      </c>
      <c r="E1482" s="524" t="s">
        <v>1413</v>
      </c>
      <c r="F1482" s="935">
        <v>310576.14</v>
      </c>
      <c r="G1482" s="532" t="s">
        <v>6283</v>
      </c>
      <c r="H1482" s="709" t="s">
        <v>6277</v>
      </c>
      <c r="I1482" s="83"/>
      <c r="J1482" s="83"/>
      <c r="K1482" s="83"/>
      <c r="L1482" s="83"/>
      <c r="M1482" s="692"/>
      <c r="N1482" s="725">
        <f t="shared" si="28"/>
        <v>1401</v>
      </c>
    </row>
    <row r="1483" spans="1:14" ht="45">
      <c r="A1483" s="443">
        <v>1798</v>
      </c>
      <c r="B1483" s="527" t="s">
        <v>6278</v>
      </c>
      <c r="C1483" s="526" t="s">
        <v>6279</v>
      </c>
      <c r="D1483" s="720">
        <f>215-135</f>
        <v>80</v>
      </c>
      <c r="E1483" s="698" t="s">
        <v>6197</v>
      </c>
      <c r="F1483" s="935">
        <v>31783.26</v>
      </c>
      <c r="G1483" s="532" t="s">
        <v>6283</v>
      </c>
      <c r="H1483" s="709" t="s">
        <v>6280</v>
      </c>
      <c r="I1483" s="526"/>
      <c r="J1483" s="896"/>
      <c r="K1483" s="896"/>
      <c r="L1483" s="896"/>
      <c r="M1483" s="692"/>
      <c r="N1483" s="725">
        <f t="shared" si="28"/>
        <v>1402</v>
      </c>
    </row>
    <row r="1484" spans="1:14" ht="45">
      <c r="A1484" s="443">
        <v>1799</v>
      </c>
      <c r="B1484" s="542" t="s">
        <v>6303</v>
      </c>
      <c r="C1484" s="541" t="s">
        <v>6304</v>
      </c>
      <c r="D1484" s="632">
        <v>589</v>
      </c>
      <c r="E1484" s="542" t="s">
        <v>6097</v>
      </c>
      <c r="F1484" s="935">
        <v>1894489.05</v>
      </c>
      <c r="G1484" s="545" t="s">
        <v>6283</v>
      </c>
      <c r="H1484" s="709" t="s">
        <v>6305</v>
      </c>
      <c r="I1484" s="83"/>
      <c r="J1484" s="83"/>
      <c r="K1484" s="83"/>
      <c r="L1484" s="83"/>
      <c r="M1484" s="692"/>
      <c r="N1484" s="725">
        <f t="shared" si="28"/>
        <v>1403</v>
      </c>
    </row>
    <row r="1485" spans="1:14" ht="62.25" customHeight="1">
      <c r="A1485" s="443">
        <v>1800</v>
      </c>
      <c r="B1485" s="544" t="s">
        <v>6306</v>
      </c>
      <c r="C1485" s="543" t="s">
        <v>6307</v>
      </c>
      <c r="D1485" s="632">
        <v>39345</v>
      </c>
      <c r="E1485" s="950" t="s">
        <v>10071</v>
      </c>
      <c r="F1485" s="940">
        <v>30604508.25</v>
      </c>
      <c r="G1485" s="545" t="s">
        <v>6283</v>
      </c>
      <c r="H1485" s="709" t="s">
        <v>6308</v>
      </c>
      <c r="I1485" s="83"/>
      <c r="J1485" s="83"/>
      <c r="K1485" s="83"/>
      <c r="L1485" s="83"/>
      <c r="M1485" s="692"/>
      <c r="N1485" s="725">
        <f t="shared" si="28"/>
        <v>1404</v>
      </c>
    </row>
    <row r="1486" spans="1:14" ht="45">
      <c r="A1486" s="443">
        <v>1801</v>
      </c>
      <c r="B1486" s="547" t="s">
        <v>6309</v>
      </c>
      <c r="C1486" s="546" t="s">
        <v>6310</v>
      </c>
      <c r="D1486" s="720">
        <f>405074-151433</f>
        <v>253641</v>
      </c>
      <c r="E1486" s="698" t="s">
        <v>7278</v>
      </c>
      <c r="F1486" s="935">
        <v>223394260.25999999</v>
      </c>
      <c r="G1486" s="545" t="s">
        <v>6283</v>
      </c>
      <c r="H1486" s="709" t="s">
        <v>6311</v>
      </c>
      <c r="I1486" s="546"/>
      <c r="J1486" s="701" t="s">
        <v>7237</v>
      </c>
      <c r="K1486" s="701" t="s">
        <v>7238</v>
      </c>
      <c r="L1486" s="701" t="s">
        <v>7239</v>
      </c>
      <c r="M1486" s="692"/>
      <c r="N1486" s="725">
        <f t="shared" si="28"/>
        <v>1405</v>
      </c>
    </row>
    <row r="1487" spans="1:14" ht="45">
      <c r="A1487" s="443">
        <v>1803</v>
      </c>
      <c r="B1487" s="549" t="s">
        <v>6314</v>
      </c>
      <c r="C1487" s="548" t="s">
        <v>6312</v>
      </c>
      <c r="D1487" s="632">
        <v>15968</v>
      </c>
      <c r="E1487" s="548" t="s">
        <v>5340</v>
      </c>
      <c r="F1487" s="935">
        <v>1535881.82</v>
      </c>
      <c r="G1487" s="545" t="s">
        <v>6283</v>
      </c>
      <c r="H1487" s="709" t="s">
        <v>6313</v>
      </c>
      <c r="I1487" s="548"/>
      <c r="J1487" s="855"/>
      <c r="K1487" s="855"/>
      <c r="L1487" s="855"/>
      <c r="M1487" s="692"/>
      <c r="N1487" s="725">
        <f t="shared" si="28"/>
        <v>1406</v>
      </c>
    </row>
    <row r="1488" spans="1:14" ht="45">
      <c r="A1488" s="443">
        <v>1804</v>
      </c>
      <c r="B1488" s="549" t="s">
        <v>6315</v>
      </c>
      <c r="C1488" s="548" t="s">
        <v>6316</v>
      </c>
      <c r="D1488" s="632">
        <v>4409</v>
      </c>
      <c r="E1488" s="548" t="s">
        <v>5340</v>
      </c>
      <c r="F1488" s="935">
        <v>424079.59</v>
      </c>
      <c r="G1488" s="545" t="s">
        <v>6283</v>
      </c>
      <c r="H1488" s="709" t="s">
        <v>6317</v>
      </c>
      <c r="I1488" s="548"/>
      <c r="J1488" s="855"/>
      <c r="K1488" s="855"/>
      <c r="L1488" s="855"/>
      <c r="M1488" s="692"/>
      <c r="N1488" s="725">
        <f t="shared" si="28"/>
        <v>1407</v>
      </c>
    </row>
    <row r="1489" spans="1:14" ht="45">
      <c r="A1489" s="443">
        <v>1805</v>
      </c>
      <c r="B1489" s="433" t="s">
        <v>6318</v>
      </c>
      <c r="C1489" s="443" t="s">
        <v>6319</v>
      </c>
      <c r="D1489" s="624">
        <v>854</v>
      </c>
      <c r="E1489" s="443" t="s">
        <v>1413</v>
      </c>
      <c r="F1489" s="940">
        <v>1906418.36</v>
      </c>
      <c r="G1489" s="532" t="s">
        <v>6283</v>
      </c>
      <c r="H1489" s="698" t="s">
        <v>6320</v>
      </c>
      <c r="I1489" s="83"/>
      <c r="J1489" s="83"/>
      <c r="K1489" s="83"/>
      <c r="L1489" s="83"/>
      <c r="M1489" s="692"/>
      <c r="N1489" s="725">
        <f t="shared" si="28"/>
        <v>1408</v>
      </c>
    </row>
    <row r="1490" spans="1:14" ht="60">
      <c r="A1490" s="443">
        <v>1806</v>
      </c>
      <c r="B1490" s="551" t="s">
        <v>6321</v>
      </c>
      <c r="C1490" s="550" t="s">
        <v>6322</v>
      </c>
      <c r="D1490" s="632">
        <v>10</v>
      </c>
      <c r="E1490" s="550" t="s">
        <v>5340</v>
      </c>
      <c r="F1490" s="935">
        <v>12134.12</v>
      </c>
      <c r="G1490" s="545" t="s">
        <v>6283</v>
      </c>
      <c r="H1490" s="709" t="s">
        <v>6323</v>
      </c>
      <c r="I1490" s="550"/>
      <c r="J1490" s="855"/>
      <c r="K1490" s="855"/>
      <c r="L1490" s="855"/>
      <c r="M1490" s="692"/>
      <c r="N1490" s="725">
        <f t="shared" si="28"/>
        <v>1409</v>
      </c>
    </row>
    <row r="1491" spans="1:14" ht="45">
      <c r="A1491" s="443">
        <v>1807</v>
      </c>
      <c r="B1491" s="551" t="s">
        <v>6324</v>
      </c>
      <c r="C1491" s="550" t="s">
        <v>6325</v>
      </c>
      <c r="D1491" s="632">
        <v>36</v>
      </c>
      <c r="E1491" s="550" t="s">
        <v>5340</v>
      </c>
      <c r="F1491" s="935">
        <v>83412.789999999994</v>
      </c>
      <c r="G1491" s="545" t="s">
        <v>6283</v>
      </c>
      <c r="H1491" s="709" t="s">
        <v>6326</v>
      </c>
      <c r="I1491" s="550"/>
      <c r="J1491" s="918"/>
      <c r="K1491" s="918"/>
      <c r="L1491" s="918"/>
      <c r="M1491" s="692"/>
      <c r="N1491" s="725">
        <f t="shared" si="28"/>
        <v>1410</v>
      </c>
    </row>
    <row r="1492" spans="1:14" ht="45">
      <c r="A1492" s="443">
        <v>1808</v>
      </c>
      <c r="B1492" s="433" t="s">
        <v>6327</v>
      </c>
      <c r="C1492" s="443" t="s">
        <v>6328</v>
      </c>
      <c r="D1492" s="624">
        <v>10868</v>
      </c>
      <c r="E1492" s="433" t="s">
        <v>6329</v>
      </c>
      <c r="F1492" s="935">
        <v>11136874.32</v>
      </c>
      <c r="G1492" s="545" t="s">
        <v>6283</v>
      </c>
      <c r="H1492" s="709" t="s">
        <v>6330</v>
      </c>
      <c r="I1492" s="592"/>
      <c r="J1492" s="584" t="s">
        <v>6533</v>
      </c>
      <c r="K1492" s="584" t="s">
        <v>7280</v>
      </c>
      <c r="L1492" s="90" t="s">
        <v>6534</v>
      </c>
      <c r="M1492" s="692"/>
      <c r="N1492" s="725">
        <f t="shared" si="28"/>
        <v>1411</v>
      </c>
    </row>
    <row r="1493" spans="1:14" ht="60">
      <c r="A1493" s="443">
        <v>1809</v>
      </c>
      <c r="B1493" s="433" t="s">
        <v>6331</v>
      </c>
      <c r="C1493" s="443" t="s">
        <v>6332</v>
      </c>
      <c r="D1493" s="624">
        <v>978</v>
      </c>
      <c r="E1493" s="443" t="s">
        <v>5340</v>
      </c>
      <c r="F1493" s="940">
        <v>1211715.52</v>
      </c>
      <c r="G1493" s="532" t="s">
        <v>6283</v>
      </c>
      <c r="H1493" s="698" t="s">
        <v>6333</v>
      </c>
      <c r="I1493" s="443"/>
      <c r="J1493" s="924"/>
      <c r="K1493" s="924"/>
      <c r="L1493" s="924"/>
      <c r="M1493" s="692"/>
      <c r="N1493" s="725">
        <f t="shared" si="28"/>
        <v>1412</v>
      </c>
    </row>
    <row r="1494" spans="1:14" ht="45">
      <c r="A1494" s="443">
        <v>1810</v>
      </c>
      <c r="B1494" s="433" t="s">
        <v>6338</v>
      </c>
      <c r="C1494" s="443" t="s">
        <v>6339</v>
      </c>
      <c r="D1494" s="624">
        <v>613</v>
      </c>
      <c r="E1494" s="433" t="s">
        <v>145</v>
      </c>
      <c r="F1494" s="940">
        <v>118284.48</v>
      </c>
      <c r="G1494" s="532" t="s">
        <v>6283</v>
      </c>
      <c r="H1494" s="698" t="s">
        <v>6340</v>
      </c>
      <c r="I1494" s="83"/>
      <c r="J1494" s="83"/>
      <c r="K1494" s="83"/>
      <c r="L1494" s="83"/>
      <c r="M1494" s="692"/>
      <c r="N1494" s="725">
        <f t="shared" si="28"/>
        <v>1413</v>
      </c>
    </row>
    <row r="1495" spans="1:14" ht="45">
      <c r="A1495" s="443">
        <v>1811</v>
      </c>
      <c r="B1495" s="554" t="s">
        <v>6341</v>
      </c>
      <c r="C1495" s="47" t="s">
        <v>6342</v>
      </c>
      <c r="D1495" s="632">
        <v>4844</v>
      </c>
      <c r="E1495" s="554" t="s">
        <v>5241</v>
      </c>
      <c r="F1495" s="935">
        <v>4733314.5999999996</v>
      </c>
      <c r="G1495" s="545" t="s">
        <v>6283</v>
      </c>
      <c r="H1495" s="709" t="s">
        <v>6343</v>
      </c>
      <c r="I1495" s="553"/>
      <c r="J1495" s="701" t="s">
        <v>6344</v>
      </c>
      <c r="K1495" s="701" t="s">
        <v>6345</v>
      </c>
      <c r="L1495" s="701" t="s">
        <v>6346</v>
      </c>
      <c r="M1495" s="692"/>
      <c r="N1495" s="725">
        <f t="shared" si="28"/>
        <v>1414</v>
      </c>
    </row>
    <row r="1496" spans="1:14" ht="45">
      <c r="A1496" s="443">
        <v>1812</v>
      </c>
      <c r="B1496" s="554" t="s">
        <v>6347</v>
      </c>
      <c r="C1496" s="553" t="s">
        <v>6348</v>
      </c>
      <c r="D1496" s="632">
        <v>600</v>
      </c>
      <c r="E1496" s="554" t="s">
        <v>6349</v>
      </c>
      <c r="F1496" s="940">
        <v>84786</v>
      </c>
      <c r="G1496" s="545" t="s">
        <v>6283</v>
      </c>
      <c r="H1496" s="709" t="s">
        <v>6350</v>
      </c>
      <c r="I1496" s="83"/>
      <c r="J1496" s="83"/>
      <c r="K1496" s="83"/>
      <c r="L1496" s="83"/>
      <c r="M1496" s="692"/>
      <c r="N1496" s="725">
        <f t="shared" si="28"/>
        <v>1415</v>
      </c>
    </row>
    <row r="1497" spans="1:14" ht="60">
      <c r="A1497" s="443">
        <v>1813</v>
      </c>
      <c r="B1497" s="554" t="s">
        <v>6355</v>
      </c>
      <c r="C1497" s="553" t="s">
        <v>6356</v>
      </c>
      <c r="D1497" s="632">
        <v>423</v>
      </c>
      <c r="E1497" s="554" t="s">
        <v>6357</v>
      </c>
      <c r="F1497" s="940">
        <v>863561.15</v>
      </c>
      <c r="G1497" s="545" t="s">
        <v>6283</v>
      </c>
      <c r="H1497" s="709" t="s">
        <v>6358</v>
      </c>
      <c r="I1497" s="83"/>
      <c r="J1497" s="83"/>
      <c r="K1497" s="83"/>
      <c r="L1497" s="83"/>
      <c r="M1497" s="692"/>
      <c r="N1497" s="725">
        <f t="shared" si="28"/>
        <v>1416</v>
      </c>
    </row>
    <row r="1498" spans="1:14" ht="60">
      <c r="A1498" s="443">
        <v>1814</v>
      </c>
      <c r="B1498" s="433" t="s">
        <v>6361</v>
      </c>
      <c r="C1498" s="443" t="s">
        <v>6362</v>
      </c>
      <c r="D1498" s="624">
        <v>364</v>
      </c>
      <c r="E1498" s="433" t="s">
        <v>6363</v>
      </c>
      <c r="F1498" s="935">
        <v>3256041.88</v>
      </c>
      <c r="G1498" s="532" t="s">
        <v>6283</v>
      </c>
      <c r="H1498" s="698" t="s">
        <v>6364</v>
      </c>
      <c r="I1498" s="83"/>
      <c r="J1498" s="701" t="s">
        <v>7385</v>
      </c>
      <c r="K1498" s="701" t="s">
        <v>7386</v>
      </c>
      <c r="L1498" s="701" t="s">
        <v>7387</v>
      </c>
      <c r="M1498" s="692"/>
      <c r="N1498" s="725">
        <f t="shared" si="28"/>
        <v>1417</v>
      </c>
    </row>
    <row r="1499" spans="1:14" ht="45">
      <c r="A1499" s="443">
        <v>1815</v>
      </c>
      <c r="B1499" s="433" t="s">
        <v>6366</v>
      </c>
      <c r="C1499" s="443" t="s">
        <v>6367</v>
      </c>
      <c r="D1499" s="624">
        <v>4146</v>
      </c>
      <c r="E1499" s="555" t="s">
        <v>6369</v>
      </c>
      <c r="F1499" s="935">
        <v>20059757.640000001</v>
      </c>
      <c r="G1499" s="532" t="s">
        <v>6283</v>
      </c>
      <c r="H1499" s="698" t="s">
        <v>6368</v>
      </c>
      <c r="I1499" s="83"/>
      <c r="J1499" s="83"/>
      <c r="K1499" s="83"/>
      <c r="L1499" s="83"/>
      <c r="M1499" s="692"/>
      <c r="N1499" s="725">
        <f t="shared" si="28"/>
        <v>1418</v>
      </c>
    </row>
    <row r="1500" spans="1:14" ht="45">
      <c r="A1500" s="443">
        <v>1816</v>
      </c>
      <c r="B1500" s="433" t="s">
        <v>6372</v>
      </c>
      <c r="C1500" s="443" t="s">
        <v>6373</v>
      </c>
      <c r="D1500" s="624">
        <v>393</v>
      </c>
      <c r="E1500" s="433" t="s">
        <v>6349</v>
      </c>
      <c r="F1500" s="940">
        <v>127461.69</v>
      </c>
      <c r="G1500" s="532" t="s">
        <v>6283</v>
      </c>
      <c r="H1500" s="698" t="s">
        <v>6374</v>
      </c>
      <c r="I1500" s="83"/>
      <c r="J1500" s="83"/>
      <c r="K1500" s="83"/>
      <c r="L1500" s="83"/>
      <c r="M1500" s="692"/>
      <c r="N1500" s="725">
        <f t="shared" si="28"/>
        <v>1419</v>
      </c>
    </row>
    <row r="1501" spans="1:14" ht="45">
      <c r="A1501" s="443">
        <v>1817</v>
      </c>
      <c r="B1501" s="433" t="s">
        <v>6375</v>
      </c>
      <c r="C1501" s="443" t="s">
        <v>6376</v>
      </c>
      <c r="D1501" s="624">
        <v>738</v>
      </c>
      <c r="E1501" s="433" t="s">
        <v>6349</v>
      </c>
      <c r="F1501" s="940">
        <v>256270.5</v>
      </c>
      <c r="G1501" s="532" t="s">
        <v>6283</v>
      </c>
      <c r="H1501" s="698" t="s">
        <v>6377</v>
      </c>
      <c r="I1501" s="83"/>
      <c r="J1501" s="83"/>
      <c r="K1501" s="83"/>
      <c r="L1501" s="83"/>
      <c r="M1501" s="692"/>
      <c r="N1501" s="725">
        <f t="shared" si="28"/>
        <v>1420</v>
      </c>
    </row>
    <row r="1502" spans="1:14" ht="45">
      <c r="A1502" s="443">
        <v>1818</v>
      </c>
      <c r="B1502" s="433" t="s">
        <v>6380</v>
      </c>
      <c r="C1502" s="443" t="s">
        <v>6381</v>
      </c>
      <c r="D1502" s="624">
        <v>400</v>
      </c>
      <c r="E1502" s="433" t="s">
        <v>6349</v>
      </c>
      <c r="F1502" s="940">
        <v>129732</v>
      </c>
      <c r="G1502" s="532" t="s">
        <v>6283</v>
      </c>
      <c r="H1502" s="698" t="s">
        <v>6382</v>
      </c>
      <c r="I1502" s="83"/>
      <c r="J1502" s="83"/>
      <c r="K1502" s="83"/>
      <c r="L1502" s="83"/>
      <c r="M1502" s="692"/>
      <c r="N1502" s="725">
        <f t="shared" si="28"/>
        <v>1421</v>
      </c>
    </row>
    <row r="1503" spans="1:14" ht="45">
      <c r="A1503" s="443">
        <v>1819</v>
      </c>
      <c r="B1503" s="433" t="s">
        <v>6383</v>
      </c>
      <c r="C1503" s="443" t="s">
        <v>6384</v>
      </c>
      <c r="D1503" s="624">
        <v>878</v>
      </c>
      <c r="E1503" s="433" t="s">
        <v>5241</v>
      </c>
      <c r="F1503" s="935">
        <v>1863799.08</v>
      </c>
      <c r="G1503" s="532" t="s">
        <v>6283</v>
      </c>
      <c r="H1503" s="698" t="s">
        <v>6385</v>
      </c>
      <c r="I1503" s="83"/>
      <c r="J1503" s="83"/>
      <c r="K1503" s="83"/>
      <c r="L1503" s="83"/>
      <c r="M1503" s="692"/>
      <c r="N1503" s="725">
        <f t="shared" si="28"/>
        <v>1422</v>
      </c>
    </row>
    <row r="1504" spans="1:14" ht="45">
      <c r="A1504" s="443">
        <v>1820</v>
      </c>
      <c r="B1504" s="433" t="s">
        <v>6383</v>
      </c>
      <c r="C1504" s="443" t="s">
        <v>6386</v>
      </c>
      <c r="D1504" s="624">
        <v>126</v>
      </c>
      <c r="E1504" s="433" t="s">
        <v>6097</v>
      </c>
      <c r="F1504" s="935">
        <v>497227.82</v>
      </c>
      <c r="G1504" s="532" t="s">
        <v>6283</v>
      </c>
      <c r="H1504" s="698" t="s">
        <v>6387</v>
      </c>
      <c r="I1504" s="83"/>
      <c r="J1504" s="83"/>
      <c r="K1504" s="83"/>
      <c r="L1504" s="83"/>
      <c r="M1504" s="692"/>
      <c r="N1504" s="725">
        <f t="shared" si="28"/>
        <v>1423</v>
      </c>
    </row>
    <row r="1505" spans="1:22" ht="45">
      <c r="A1505" s="443">
        <v>1821</v>
      </c>
      <c r="B1505" s="433" t="s">
        <v>6383</v>
      </c>
      <c r="C1505" s="1025" t="s">
        <v>10412</v>
      </c>
      <c r="D1505" s="624">
        <v>525</v>
      </c>
      <c r="E1505" s="897" t="s">
        <v>9869</v>
      </c>
      <c r="F1505" s="935">
        <v>1106894.25</v>
      </c>
      <c r="G1505" s="532" t="s">
        <v>6283</v>
      </c>
      <c r="H1505" s="698" t="s">
        <v>6388</v>
      </c>
      <c r="I1505" s="83"/>
      <c r="J1505" s="83"/>
      <c r="K1505" s="83"/>
      <c r="L1505" s="83"/>
      <c r="M1505" s="692"/>
      <c r="N1505" s="725">
        <f t="shared" si="28"/>
        <v>1424</v>
      </c>
    </row>
    <row r="1506" spans="1:22" ht="45">
      <c r="A1506" s="443">
        <v>1822</v>
      </c>
      <c r="B1506" s="433" t="s">
        <v>6389</v>
      </c>
      <c r="C1506" s="443" t="s">
        <v>6390</v>
      </c>
      <c r="D1506" s="624">
        <v>47</v>
      </c>
      <c r="E1506" s="443" t="s">
        <v>6391</v>
      </c>
      <c r="F1506" s="940">
        <v>67733.11</v>
      </c>
      <c r="G1506" s="532" t="s">
        <v>6283</v>
      </c>
      <c r="H1506" s="698" t="s">
        <v>6392</v>
      </c>
      <c r="I1506" s="83"/>
      <c r="J1506" s="83"/>
      <c r="K1506" s="83"/>
      <c r="L1506" s="83"/>
      <c r="M1506" s="692"/>
      <c r="N1506" s="725">
        <f t="shared" si="28"/>
        <v>1425</v>
      </c>
      <c r="O1506" s="447"/>
      <c r="P1506" s="447"/>
      <c r="Q1506" s="447"/>
      <c r="R1506" s="447"/>
      <c r="S1506" s="447"/>
      <c r="T1506" s="447"/>
      <c r="U1506" s="447"/>
      <c r="V1506" s="447"/>
    </row>
    <row r="1507" spans="1:22" ht="45">
      <c r="A1507" s="594">
        <v>1823</v>
      </c>
      <c r="B1507" s="593" t="s">
        <v>6535</v>
      </c>
      <c r="C1507" s="592" t="s">
        <v>6536</v>
      </c>
      <c r="D1507" s="720">
        <v>1560</v>
      </c>
      <c r="E1507" s="888" t="s">
        <v>5241</v>
      </c>
      <c r="F1507" s="940">
        <v>5551447.3300000001</v>
      </c>
      <c r="G1507" s="545" t="s">
        <v>6283</v>
      </c>
      <c r="H1507" s="709" t="s">
        <v>6537</v>
      </c>
      <c r="I1507" s="592"/>
      <c r="J1507" s="592"/>
      <c r="K1507" s="592"/>
      <c r="L1507" s="592"/>
      <c r="M1507" s="692"/>
      <c r="N1507" s="725">
        <f t="shared" si="28"/>
        <v>1426</v>
      </c>
      <c r="O1507" s="447"/>
      <c r="P1507" s="447"/>
      <c r="Q1507" s="447"/>
      <c r="R1507" s="447"/>
      <c r="S1507" s="447"/>
      <c r="T1507" s="447"/>
      <c r="U1507" s="447"/>
      <c r="V1507" s="447"/>
    </row>
    <row r="1508" spans="1:22" ht="60">
      <c r="A1508" s="594">
        <v>1824</v>
      </c>
      <c r="B1508" s="593" t="s">
        <v>6538</v>
      </c>
      <c r="C1508" s="592" t="s">
        <v>6539</v>
      </c>
      <c r="D1508" s="624">
        <v>345</v>
      </c>
      <c r="E1508" s="593" t="s">
        <v>5241</v>
      </c>
      <c r="F1508" s="940">
        <v>863224.5</v>
      </c>
      <c r="G1508" s="538" t="s">
        <v>6540</v>
      </c>
      <c r="H1508" s="709" t="s">
        <v>6541</v>
      </c>
      <c r="I1508" s="592"/>
      <c r="J1508" s="592"/>
      <c r="K1508" s="592"/>
      <c r="L1508" s="592"/>
      <c r="M1508" s="692"/>
      <c r="N1508" s="725">
        <f t="shared" si="28"/>
        <v>1427</v>
      </c>
      <c r="O1508" s="447"/>
      <c r="P1508" s="447"/>
      <c r="Q1508" s="447"/>
      <c r="R1508" s="447"/>
      <c r="S1508" s="447"/>
      <c r="T1508" s="447"/>
      <c r="U1508" s="447"/>
      <c r="V1508" s="447"/>
    </row>
    <row r="1509" spans="1:22" ht="60">
      <c r="A1509" s="594">
        <v>1825</v>
      </c>
      <c r="B1509" s="593" t="s">
        <v>5015</v>
      </c>
      <c r="C1509" s="592" t="s">
        <v>6542</v>
      </c>
      <c r="D1509" s="624">
        <v>2207</v>
      </c>
      <c r="E1509" s="592" t="s">
        <v>6543</v>
      </c>
      <c r="F1509" s="935">
        <v>2516951.08</v>
      </c>
      <c r="G1509" s="545" t="s">
        <v>6283</v>
      </c>
      <c r="H1509" s="709" t="s">
        <v>6544</v>
      </c>
      <c r="I1509" s="592"/>
      <c r="J1509" s="584" t="s">
        <v>2838</v>
      </c>
      <c r="K1509" s="305" t="s">
        <v>22</v>
      </c>
      <c r="L1509" s="598" t="s">
        <v>6544</v>
      </c>
      <c r="M1509" s="692"/>
      <c r="N1509" s="725">
        <f t="shared" si="28"/>
        <v>1428</v>
      </c>
    </row>
    <row r="1510" spans="1:22" ht="45">
      <c r="A1510" s="1042">
        <v>1826</v>
      </c>
      <c r="B1510" s="1044" t="s">
        <v>6393</v>
      </c>
      <c r="C1510" s="1046" t="s">
        <v>6394</v>
      </c>
      <c r="D1510" s="1070">
        <v>13957</v>
      </c>
      <c r="E1510" s="1046" t="s">
        <v>2304</v>
      </c>
      <c r="F1510" s="1077">
        <v>50556161.960000001</v>
      </c>
      <c r="G1510" s="1061" t="s">
        <v>6290</v>
      </c>
      <c r="H1510" s="709" t="s">
        <v>6395</v>
      </c>
      <c r="I1510" s="83"/>
      <c r="J1510" s="83"/>
      <c r="K1510" s="83"/>
      <c r="L1510" s="83"/>
      <c r="M1510" s="692"/>
      <c r="N1510" s="725">
        <f t="shared" si="28"/>
        <v>1429</v>
      </c>
    </row>
    <row r="1511" spans="1:22" ht="45">
      <c r="A1511" s="1065"/>
      <c r="B1511" s="1066"/>
      <c r="C1511" s="1067"/>
      <c r="D1511" s="1076"/>
      <c r="E1511" s="1067"/>
      <c r="F1511" s="1078"/>
      <c r="G1511" s="1062"/>
      <c r="H1511" s="709" t="s">
        <v>6396</v>
      </c>
      <c r="I1511" s="83"/>
      <c r="J1511" s="83"/>
      <c r="K1511" s="83"/>
      <c r="L1511" s="83"/>
      <c r="M1511" s="692"/>
    </row>
    <row r="1512" spans="1:22" ht="45">
      <c r="A1512" s="1065"/>
      <c r="B1512" s="1066"/>
      <c r="C1512" s="1067"/>
      <c r="D1512" s="1076"/>
      <c r="E1512" s="1067"/>
      <c r="F1512" s="1078"/>
      <c r="G1512" s="1062"/>
      <c r="H1512" s="709" t="s">
        <v>6397</v>
      </c>
      <c r="I1512" s="83"/>
      <c r="J1512" s="83"/>
      <c r="K1512" s="83"/>
      <c r="L1512" s="83"/>
      <c r="M1512" s="692"/>
    </row>
    <row r="1513" spans="1:22" ht="45">
      <c r="A1513" s="1065"/>
      <c r="B1513" s="1066"/>
      <c r="C1513" s="1067"/>
      <c r="D1513" s="1076"/>
      <c r="E1513" s="1067"/>
      <c r="F1513" s="1078"/>
      <c r="G1513" s="1062"/>
      <c r="H1513" s="709" t="s">
        <v>6398</v>
      </c>
      <c r="I1513" s="83"/>
      <c r="J1513" s="83"/>
      <c r="K1513" s="83"/>
      <c r="L1513" s="83"/>
      <c r="M1513" s="692"/>
    </row>
    <row r="1514" spans="1:22" ht="45">
      <c r="A1514" s="1065"/>
      <c r="B1514" s="1066"/>
      <c r="C1514" s="1067"/>
      <c r="D1514" s="1076"/>
      <c r="E1514" s="1067"/>
      <c r="F1514" s="1078"/>
      <c r="G1514" s="1062"/>
      <c r="H1514" s="709" t="s">
        <v>6399</v>
      </c>
      <c r="I1514" s="83"/>
      <c r="J1514" s="83"/>
      <c r="K1514" s="83"/>
      <c r="L1514" s="83"/>
      <c r="M1514" s="692"/>
    </row>
    <row r="1515" spans="1:22" ht="45">
      <c r="A1515" s="1065"/>
      <c r="B1515" s="1066"/>
      <c r="C1515" s="1067"/>
      <c r="D1515" s="1076"/>
      <c r="E1515" s="1067"/>
      <c r="F1515" s="1078"/>
      <c r="G1515" s="1062"/>
      <c r="H1515" s="709" t="s">
        <v>6400</v>
      </c>
      <c r="I1515" s="83"/>
      <c r="J1515" s="83"/>
      <c r="K1515" s="83"/>
      <c r="L1515" s="83"/>
      <c r="M1515" s="692"/>
    </row>
    <row r="1516" spans="1:22" ht="45">
      <c r="A1516" s="1065"/>
      <c r="B1516" s="1066"/>
      <c r="C1516" s="1067"/>
      <c r="D1516" s="1076"/>
      <c r="E1516" s="1067"/>
      <c r="F1516" s="1078"/>
      <c r="G1516" s="1062"/>
      <c r="H1516" s="709" t="s">
        <v>6401</v>
      </c>
      <c r="I1516" s="83"/>
      <c r="J1516" s="83"/>
      <c r="K1516" s="83"/>
      <c r="L1516" s="83"/>
      <c r="M1516" s="692"/>
    </row>
    <row r="1517" spans="1:22" ht="45">
      <c r="A1517" s="1065"/>
      <c r="B1517" s="1066"/>
      <c r="C1517" s="1067"/>
      <c r="D1517" s="1076"/>
      <c r="E1517" s="1067"/>
      <c r="F1517" s="1078"/>
      <c r="G1517" s="1062"/>
      <c r="H1517" s="709" t="s">
        <v>6402</v>
      </c>
      <c r="I1517" s="83"/>
      <c r="J1517" s="83"/>
      <c r="K1517" s="83"/>
      <c r="L1517" s="83"/>
      <c r="M1517" s="692"/>
    </row>
    <row r="1518" spans="1:22" ht="45">
      <c r="A1518" s="1065"/>
      <c r="B1518" s="1066"/>
      <c r="C1518" s="1067"/>
      <c r="D1518" s="1076"/>
      <c r="E1518" s="1067"/>
      <c r="F1518" s="1078"/>
      <c r="G1518" s="1062"/>
      <c r="H1518" s="709" t="s">
        <v>6403</v>
      </c>
      <c r="I1518" s="83"/>
      <c r="J1518" s="83"/>
      <c r="K1518" s="83"/>
      <c r="L1518" s="83"/>
      <c r="M1518" s="692"/>
    </row>
    <row r="1519" spans="1:22" ht="45">
      <c r="A1519" s="1065"/>
      <c r="B1519" s="1066"/>
      <c r="C1519" s="1067"/>
      <c r="D1519" s="1076"/>
      <c r="E1519" s="1067"/>
      <c r="F1519" s="1078"/>
      <c r="G1519" s="1062"/>
      <c r="H1519" s="709" t="s">
        <v>6404</v>
      </c>
      <c r="I1519" s="83"/>
      <c r="J1519" s="83"/>
      <c r="K1519" s="83"/>
      <c r="L1519" s="83"/>
      <c r="M1519" s="692"/>
    </row>
    <row r="1520" spans="1:22" ht="45">
      <c r="A1520" s="1065"/>
      <c r="B1520" s="1066"/>
      <c r="C1520" s="1067"/>
      <c r="D1520" s="1076"/>
      <c r="E1520" s="1067"/>
      <c r="F1520" s="1078"/>
      <c r="G1520" s="1062"/>
      <c r="H1520" s="709" t="s">
        <v>6405</v>
      </c>
      <c r="I1520" s="83"/>
      <c r="J1520" s="83"/>
      <c r="K1520" s="83"/>
      <c r="L1520" s="83"/>
      <c r="M1520" s="692"/>
    </row>
    <row r="1521" spans="1:14" ht="45">
      <c r="A1521" s="1065"/>
      <c r="B1521" s="1066"/>
      <c r="C1521" s="1067"/>
      <c r="D1521" s="1076"/>
      <c r="E1521" s="1067"/>
      <c r="F1521" s="1078"/>
      <c r="G1521" s="1062"/>
      <c r="H1521" s="709" t="s">
        <v>6406</v>
      </c>
      <c r="I1521" s="83"/>
      <c r="J1521" s="83"/>
      <c r="K1521" s="83"/>
      <c r="L1521" s="83"/>
      <c r="M1521" s="692"/>
    </row>
    <row r="1522" spans="1:14" ht="45">
      <c r="A1522" s="1065"/>
      <c r="B1522" s="1066"/>
      <c r="C1522" s="1067"/>
      <c r="D1522" s="1076"/>
      <c r="E1522" s="1067"/>
      <c r="F1522" s="1078"/>
      <c r="G1522" s="1062"/>
      <c r="H1522" s="709" t="s">
        <v>6407</v>
      </c>
      <c r="I1522" s="83"/>
      <c r="J1522" s="83"/>
      <c r="K1522" s="83"/>
      <c r="L1522" s="83"/>
      <c r="M1522" s="692"/>
    </row>
    <row r="1523" spans="1:14" ht="45">
      <c r="A1523" s="1065"/>
      <c r="B1523" s="1066"/>
      <c r="C1523" s="1067"/>
      <c r="D1523" s="1076"/>
      <c r="E1523" s="1067"/>
      <c r="F1523" s="1078"/>
      <c r="G1523" s="1062"/>
      <c r="H1523" s="709" t="s">
        <v>6408</v>
      </c>
      <c r="I1523" s="83"/>
      <c r="J1523" s="83"/>
      <c r="K1523" s="83"/>
      <c r="L1523" s="83"/>
      <c r="M1523" s="692"/>
    </row>
    <row r="1524" spans="1:14" ht="45">
      <c r="A1524" s="1065"/>
      <c r="B1524" s="1066"/>
      <c r="C1524" s="1067"/>
      <c r="D1524" s="1076"/>
      <c r="E1524" s="1067"/>
      <c r="F1524" s="1078"/>
      <c r="G1524" s="1062"/>
      <c r="H1524" s="709" t="s">
        <v>6409</v>
      </c>
      <c r="I1524" s="83"/>
      <c r="J1524" s="83"/>
      <c r="K1524" s="83"/>
      <c r="L1524" s="83"/>
      <c r="M1524" s="692"/>
    </row>
    <row r="1525" spans="1:14" ht="45">
      <c r="A1525" s="1065"/>
      <c r="B1525" s="1066"/>
      <c r="C1525" s="1067"/>
      <c r="D1525" s="1076"/>
      <c r="E1525" s="1067"/>
      <c r="F1525" s="1078"/>
      <c r="G1525" s="1062"/>
      <c r="H1525" s="709" t="s">
        <v>6410</v>
      </c>
      <c r="I1525" s="83"/>
      <c r="J1525" s="83"/>
      <c r="K1525" s="83"/>
      <c r="L1525" s="83"/>
      <c r="M1525" s="692"/>
    </row>
    <row r="1526" spans="1:14" ht="45">
      <c r="A1526" s="1065"/>
      <c r="B1526" s="1066"/>
      <c r="C1526" s="1067"/>
      <c r="D1526" s="1076"/>
      <c r="E1526" s="1067"/>
      <c r="F1526" s="1078"/>
      <c r="G1526" s="1062"/>
      <c r="H1526" s="709" t="s">
        <v>6411</v>
      </c>
      <c r="I1526" s="83"/>
      <c r="J1526" s="83"/>
      <c r="K1526" s="83"/>
      <c r="L1526" s="83"/>
      <c r="M1526" s="692"/>
    </row>
    <row r="1527" spans="1:14" ht="45">
      <c r="A1527" s="1065"/>
      <c r="B1527" s="1066"/>
      <c r="C1527" s="1067"/>
      <c r="D1527" s="1076"/>
      <c r="E1527" s="1067"/>
      <c r="F1527" s="1078"/>
      <c r="G1527" s="1062"/>
      <c r="H1527" s="709" t="s">
        <v>6412</v>
      </c>
      <c r="I1527" s="83"/>
      <c r="J1527" s="83"/>
      <c r="K1527" s="83"/>
      <c r="L1527" s="83"/>
      <c r="M1527" s="692"/>
    </row>
    <row r="1528" spans="1:14" ht="45">
      <c r="A1528" s="1065"/>
      <c r="B1528" s="1066"/>
      <c r="C1528" s="1067"/>
      <c r="D1528" s="1076"/>
      <c r="E1528" s="1067"/>
      <c r="F1528" s="1078"/>
      <c r="G1528" s="1062"/>
      <c r="H1528" s="709" t="s">
        <v>6413</v>
      </c>
      <c r="I1528" s="83"/>
      <c r="J1528" s="83"/>
      <c r="K1528" s="83"/>
      <c r="L1528" s="83"/>
      <c r="M1528" s="692"/>
    </row>
    <row r="1529" spans="1:14" ht="45">
      <c r="A1529" s="1065"/>
      <c r="B1529" s="1066"/>
      <c r="C1529" s="1067"/>
      <c r="D1529" s="1076"/>
      <c r="E1529" s="1067"/>
      <c r="F1529" s="1078"/>
      <c r="G1529" s="1062"/>
      <c r="H1529" s="709" t="s">
        <v>6414</v>
      </c>
      <c r="I1529" s="83"/>
      <c r="J1529" s="83"/>
      <c r="K1529" s="83"/>
      <c r="L1529" s="83"/>
      <c r="M1529" s="692"/>
    </row>
    <row r="1530" spans="1:14" ht="45">
      <c r="A1530" s="1065"/>
      <c r="B1530" s="1066"/>
      <c r="C1530" s="1067"/>
      <c r="D1530" s="1076"/>
      <c r="E1530" s="1067"/>
      <c r="F1530" s="1078"/>
      <c r="G1530" s="1062"/>
      <c r="H1530" s="709" t="s">
        <v>6415</v>
      </c>
      <c r="I1530" s="83"/>
      <c r="J1530" s="83"/>
      <c r="K1530" s="83"/>
      <c r="L1530" s="83"/>
      <c r="M1530" s="692"/>
    </row>
    <row r="1531" spans="1:14" ht="45">
      <c r="A1531" s="1043"/>
      <c r="B1531" s="1045"/>
      <c r="C1531" s="1047"/>
      <c r="D1531" s="1071"/>
      <c r="E1531" s="1047"/>
      <c r="F1531" s="1079"/>
      <c r="G1531" s="1063"/>
      <c r="H1531" s="709" t="s">
        <v>6416</v>
      </c>
      <c r="I1531" s="83"/>
      <c r="J1531" s="83"/>
      <c r="K1531" s="83"/>
      <c r="L1531" s="83"/>
      <c r="M1531" s="692"/>
    </row>
    <row r="1532" spans="1:14" ht="45">
      <c r="A1532" s="433">
        <v>1828</v>
      </c>
      <c r="B1532" s="757" t="s">
        <v>7257</v>
      </c>
      <c r="C1532" s="757" t="s">
        <v>6418</v>
      </c>
      <c r="D1532" s="759">
        <v>2339</v>
      </c>
      <c r="E1532" s="757" t="s">
        <v>7258</v>
      </c>
      <c r="F1532" s="935">
        <v>3974241.68</v>
      </c>
      <c r="G1532" s="532" t="s">
        <v>6283</v>
      </c>
      <c r="H1532" s="698" t="s">
        <v>6419</v>
      </c>
      <c r="I1532" s="556"/>
      <c r="J1532" s="556"/>
      <c r="K1532" s="556"/>
      <c r="L1532" s="556"/>
      <c r="M1532" s="835"/>
      <c r="N1532" s="725">
        <f>N1510+1</f>
        <v>1430</v>
      </c>
    </row>
    <row r="1533" spans="1:14" ht="45">
      <c r="A1533" s="433">
        <v>1830</v>
      </c>
      <c r="B1533" s="433" t="s">
        <v>6420</v>
      </c>
      <c r="C1533" s="433" t="s">
        <v>6421</v>
      </c>
      <c r="D1533" s="641">
        <v>17519</v>
      </c>
      <c r="E1533" s="698" t="s">
        <v>5340</v>
      </c>
      <c r="F1533" s="935">
        <v>24652911.989999998</v>
      </c>
      <c r="G1533" s="532" t="s">
        <v>6283</v>
      </c>
      <c r="H1533" s="698" t="s">
        <v>6422</v>
      </c>
      <c r="I1533" s="556"/>
      <c r="J1533" s="902" t="s">
        <v>9960</v>
      </c>
      <c r="K1533" s="902" t="s">
        <v>9975</v>
      </c>
      <c r="L1533" s="902" t="s">
        <v>9988</v>
      </c>
      <c r="M1533" s="835"/>
      <c r="N1533" s="725">
        <f>N1532+1</f>
        <v>1431</v>
      </c>
    </row>
    <row r="1534" spans="1:14" ht="45">
      <c r="A1534" s="433">
        <v>1831</v>
      </c>
      <c r="B1534" s="433" t="s">
        <v>6420</v>
      </c>
      <c r="C1534" s="433" t="s">
        <v>6423</v>
      </c>
      <c r="D1534" s="624">
        <v>11651</v>
      </c>
      <c r="E1534" s="902" t="s">
        <v>10393</v>
      </c>
      <c r="F1534" s="982">
        <v>10456539.48</v>
      </c>
      <c r="G1534" s="921" t="s">
        <v>6283</v>
      </c>
      <c r="H1534" s="1023" t="s">
        <v>6424</v>
      </c>
      <c r="I1534" s="1023"/>
      <c r="J1534" s="902" t="s">
        <v>9960</v>
      </c>
      <c r="K1534" s="902" t="s">
        <v>10403</v>
      </c>
      <c r="L1534" s="902" t="s">
        <v>10404</v>
      </c>
      <c r="M1534" s="835"/>
      <c r="N1534" s="725">
        <f>N1533+1</f>
        <v>1432</v>
      </c>
    </row>
    <row r="1535" spans="1:14" ht="45">
      <c r="A1535" s="433">
        <v>1832</v>
      </c>
      <c r="B1535" s="433" t="s">
        <v>6425</v>
      </c>
      <c r="C1535" s="433" t="s">
        <v>6426</v>
      </c>
      <c r="D1535" s="759">
        <v>705</v>
      </c>
      <c r="E1535" s="853" t="s">
        <v>6543</v>
      </c>
      <c r="F1535" s="935">
        <v>6469319.7000000002</v>
      </c>
      <c r="G1535" s="532" t="s">
        <v>6283</v>
      </c>
      <c r="H1535" s="698" t="s">
        <v>6427</v>
      </c>
      <c r="I1535" s="556"/>
      <c r="J1535" s="556"/>
      <c r="K1535" s="556"/>
      <c r="L1535" s="556"/>
      <c r="M1535" s="835"/>
      <c r="N1535" s="725">
        <f>N1534+1</f>
        <v>1433</v>
      </c>
    </row>
    <row r="1536" spans="1:14" ht="45">
      <c r="A1536" s="433">
        <v>1833</v>
      </c>
      <c r="B1536" s="433" t="s">
        <v>6428</v>
      </c>
      <c r="C1536" s="433" t="s">
        <v>6429</v>
      </c>
      <c r="D1536" s="641">
        <v>4458</v>
      </c>
      <c r="E1536" s="433" t="s">
        <v>5340</v>
      </c>
      <c r="F1536" s="935">
        <v>428792.66</v>
      </c>
      <c r="G1536" s="532" t="s">
        <v>6283</v>
      </c>
      <c r="H1536" s="698" t="s">
        <v>6430</v>
      </c>
      <c r="I1536" s="556"/>
      <c r="J1536" s="556"/>
      <c r="K1536" s="556"/>
      <c r="L1536" s="556"/>
      <c r="M1536" s="835"/>
      <c r="N1536" s="725">
        <f>N1535+1</f>
        <v>1434</v>
      </c>
    </row>
    <row r="1537" spans="1:14" ht="45">
      <c r="A1537" s="1052">
        <v>1834</v>
      </c>
      <c r="B1537" s="1052" t="s">
        <v>6438</v>
      </c>
      <c r="C1537" s="1052" t="s">
        <v>6439</v>
      </c>
      <c r="D1537" s="1055">
        <v>19462</v>
      </c>
      <c r="E1537" s="1052" t="s">
        <v>6290</v>
      </c>
      <c r="F1537" s="1058">
        <v>70496813.359999999</v>
      </c>
      <c r="G1537" s="532" t="s">
        <v>6440</v>
      </c>
      <c r="H1537" s="698" t="s">
        <v>6441</v>
      </c>
      <c r="I1537" s="433"/>
      <c r="J1537" s="433"/>
      <c r="K1537" s="433"/>
      <c r="L1537" s="433"/>
      <c r="M1537" s="698"/>
      <c r="N1537" s="725">
        <f>N1536+1</f>
        <v>1435</v>
      </c>
    </row>
    <row r="1538" spans="1:14" ht="45">
      <c r="A1538" s="1053"/>
      <c r="B1538" s="1053"/>
      <c r="C1538" s="1053"/>
      <c r="D1538" s="1056"/>
      <c r="E1538" s="1053"/>
      <c r="F1538" s="1059"/>
      <c r="G1538" s="532" t="s">
        <v>6442</v>
      </c>
      <c r="H1538" s="698" t="s">
        <v>6443</v>
      </c>
      <c r="I1538" s="433"/>
      <c r="J1538" s="433"/>
      <c r="K1538" s="433"/>
      <c r="L1538" s="433"/>
      <c r="M1538" s="698"/>
    </row>
    <row r="1539" spans="1:14" ht="45">
      <c r="A1539" s="1053"/>
      <c r="B1539" s="1053"/>
      <c r="C1539" s="1053"/>
      <c r="D1539" s="1056"/>
      <c r="E1539" s="1053"/>
      <c r="F1539" s="1059"/>
      <c r="G1539" s="532" t="s">
        <v>6444</v>
      </c>
      <c r="H1539" s="698" t="s">
        <v>6445</v>
      </c>
      <c r="I1539" s="433"/>
      <c r="J1539" s="433"/>
      <c r="K1539" s="433"/>
      <c r="L1539" s="433"/>
      <c r="M1539" s="698"/>
    </row>
    <row r="1540" spans="1:14" ht="45">
      <c r="A1540" s="1053"/>
      <c r="B1540" s="1053"/>
      <c r="C1540" s="1053"/>
      <c r="D1540" s="1056"/>
      <c r="E1540" s="1053"/>
      <c r="F1540" s="1059"/>
      <c r="G1540" s="532" t="s">
        <v>6446</v>
      </c>
      <c r="H1540" s="698" t="s">
        <v>6447</v>
      </c>
      <c r="I1540" s="433"/>
      <c r="J1540" s="433"/>
      <c r="K1540" s="433"/>
      <c r="L1540" s="433"/>
      <c r="M1540" s="698"/>
    </row>
    <row r="1541" spans="1:14" ht="45">
      <c r="A1541" s="1053"/>
      <c r="B1541" s="1053"/>
      <c r="C1541" s="1053"/>
      <c r="D1541" s="1056"/>
      <c r="E1541" s="1053"/>
      <c r="F1541" s="1059"/>
      <c r="G1541" s="532" t="s">
        <v>6448</v>
      </c>
      <c r="H1541" s="698" t="s">
        <v>6449</v>
      </c>
      <c r="I1541" s="433"/>
      <c r="J1541" s="433"/>
      <c r="K1541" s="433"/>
      <c r="L1541" s="433"/>
      <c r="M1541" s="698"/>
    </row>
    <row r="1542" spans="1:14" ht="45">
      <c r="A1542" s="1053"/>
      <c r="B1542" s="1053"/>
      <c r="C1542" s="1053"/>
      <c r="D1542" s="1056"/>
      <c r="E1542" s="1053"/>
      <c r="F1542" s="1059"/>
      <c r="G1542" s="532" t="s">
        <v>6450</v>
      </c>
      <c r="H1542" s="698" t="s">
        <v>6451</v>
      </c>
      <c r="I1542" s="433"/>
      <c r="J1542" s="433"/>
      <c r="K1542" s="433"/>
      <c r="L1542" s="433"/>
      <c r="M1542" s="698"/>
    </row>
    <row r="1543" spans="1:14" ht="45">
      <c r="A1543" s="1053"/>
      <c r="B1543" s="1053"/>
      <c r="C1543" s="1053"/>
      <c r="D1543" s="1056"/>
      <c r="E1543" s="1053"/>
      <c r="F1543" s="1059"/>
      <c r="G1543" s="532" t="s">
        <v>6452</v>
      </c>
      <c r="H1543" s="698" t="s">
        <v>6453</v>
      </c>
      <c r="I1543" s="433"/>
      <c r="J1543" s="433"/>
      <c r="K1543" s="433"/>
      <c r="L1543" s="433"/>
      <c r="M1543" s="698"/>
    </row>
    <row r="1544" spans="1:14" ht="45">
      <c r="A1544" s="1053"/>
      <c r="B1544" s="1053"/>
      <c r="C1544" s="1053"/>
      <c r="D1544" s="1056"/>
      <c r="E1544" s="1053"/>
      <c r="F1544" s="1059"/>
      <c r="G1544" s="532" t="s">
        <v>6454</v>
      </c>
      <c r="H1544" s="698" t="s">
        <v>6455</v>
      </c>
      <c r="I1544" s="469"/>
      <c r="J1544" s="469"/>
      <c r="K1544" s="469"/>
      <c r="L1544" s="469"/>
      <c r="M1544" s="469"/>
    </row>
    <row r="1545" spans="1:14" ht="45">
      <c r="A1545" s="1053"/>
      <c r="B1545" s="1053"/>
      <c r="C1545" s="1053"/>
      <c r="D1545" s="1056"/>
      <c r="E1545" s="1053"/>
      <c r="F1545" s="1059"/>
      <c r="G1545" s="532" t="s">
        <v>6456</v>
      </c>
      <c r="H1545" s="698" t="s">
        <v>6457</v>
      </c>
      <c r="I1545" s="469"/>
      <c r="J1545" s="469"/>
      <c r="K1545" s="469"/>
      <c r="L1545" s="469"/>
      <c r="M1545" s="469"/>
    </row>
    <row r="1546" spans="1:14" ht="45">
      <c r="A1546" s="1053"/>
      <c r="B1546" s="1053"/>
      <c r="C1546" s="1053"/>
      <c r="D1546" s="1056"/>
      <c r="E1546" s="1053"/>
      <c r="F1546" s="1059"/>
      <c r="G1546" s="532" t="s">
        <v>6458</v>
      </c>
      <c r="H1546" s="698" t="s">
        <v>6459</v>
      </c>
      <c r="I1546" s="469"/>
      <c r="J1546" s="469"/>
      <c r="K1546" s="469"/>
      <c r="L1546" s="469"/>
      <c r="M1546" s="469"/>
    </row>
    <row r="1547" spans="1:14" ht="45">
      <c r="A1547" s="1053"/>
      <c r="B1547" s="1053"/>
      <c r="C1547" s="1053"/>
      <c r="D1547" s="1056"/>
      <c r="E1547" s="1053"/>
      <c r="F1547" s="1059"/>
      <c r="G1547" s="532" t="s">
        <v>6460</v>
      </c>
      <c r="H1547" s="698" t="s">
        <v>6461</v>
      </c>
      <c r="I1547" s="469"/>
      <c r="J1547" s="469"/>
      <c r="K1547" s="469"/>
      <c r="L1547" s="469"/>
      <c r="M1547" s="469"/>
    </row>
    <row r="1548" spans="1:14" ht="45">
      <c r="A1548" s="1053"/>
      <c r="B1548" s="1053"/>
      <c r="C1548" s="1053"/>
      <c r="D1548" s="1056"/>
      <c r="E1548" s="1053"/>
      <c r="F1548" s="1059"/>
      <c r="G1548" s="532" t="s">
        <v>6462</v>
      </c>
      <c r="H1548" s="698" t="s">
        <v>6463</v>
      </c>
      <c r="I1548" s="469"/>
      <c r="J1548" s="469"/>
      <c r="K1548" s="469"/>
      <c r="L1548" s="469"/>
      <c r="M1548" s="469"/>
    </row>
    <row r="1549" spans="1:14" ht="45">
      <c r="A1549" s="1053"/>
      <c r="B1549" s="1053"/>
      <c r="C1549" s="1053"/>
      <c r="D1549" s="1056"/>
      <c r="E1549" s="1053"/>
      <c r="F1549" s="1059"/>
      <c r="G1549" s="532" t="s">
        <v>6464</v>
      </c>
      <c r="H1549" s="698" t="s">
        <v>6465</v>
      </c>
      <c r="I1549" s="469"/>
      <c r="J1549" s="469"/>
      <c r="K1549" s="469"/>
      <c r="L1549" s="469"/>
      <c r="M1549" s="469"/>
    </row>
    <row r="1550" spans="1:14" ht="45">
      <c r="A1550" s="1053"/>
      <c r="B1550" s="1053"/>
      <c r="C1550" s="1053"/>
      <c r="D1550" s="1056"/>
      <c r="E1550" s="1053"/>
      <c r="F1550" s="1059"/>
      <c r="G1550" s="532" t="s">
        <v>6466</v>
      </c>
      <c r="H1550" s="698" t="s">
        <v>6467</v>
      </c>
      <c r="I1550" s="469"/>
      <c r="J1550" s="469"/>
      <c r="K1550" s="469"/>
      <c r="L1550" s="469"/>
      <c r="M1550" s="469"/>
    </row>
    <row r="1551" spans="1:14" ht="45">
      <c r="A1551" s="1053"/>
      <c r="B1551" s="1053"/>
      <c r="C1551" s="1053"/>
      <c r="D1551" s="1056"/>
      <c r="E1551" s="1053"/>
      <c r="F1551" s="1059"/>
      <c r="G1551" s="532" t="s">
        <v>6468</v>
      </c>
      <c r="H1551" s="698" t="s">
        <v>6469</v>
      </c>
      <c r="I1551" s="469"/>
      <c r="J1551" s="469"/>
      <c r="K1551" s="469"/>
      <c r="L1551" s="469"/>
      <c r="M1551" s="469"/>
    </row>
    <row r="1552" spans="1:14" ht="45">
      <c r="A1552" s="1053"/>
      <c r="B1552" s="1053"/>
      <c r="C1552" s="1053"/>
      <c r="D1552" s="1056"/>
      <c r="E1552" s="1053"/>
      <c r="F1552" s="1059"/>
      <c r="G1552" s="532" t="s">
        <v>6470</v>
      </c>
      <c r="H1552" s="698" t="s">
        <v>6471</v>
      </c>
      <c r="I1552" s="469"/>
      <c r="J1552" s="469"/>
      <c r="K1552" s="469"/>
      <c r="L1552" s="469"/>
      <c r="M1552" s="469"/>
    </row>
    <row r="1553" spans="1:14" ht="45">
      <c r="A1553" s="1053"/>
      <c r="B1553" s="1053"/>
      <c r="C1553" s="1053"/>
      <c r="D1553" s="1056"/>
      <c r="E1553" s="1053"/>
      <c r="F1553" s="1059"/>
      <c r="G1553" s="532" t="s">
        <v>6472</v>
      </c>
      <c r="H1553" s="698" t="s">
        <v>6473</v>
      </c>
      <c r="I1553" s="469"/>
      <c r="J1553" s="469"/>
      <c r="K1553" s="469"/>
      <c r="L1553" s="469"/>
      <c r="M1553" s="469"/>
    </row>
    <row r="1554" spans="1:14" ht="45">
      <c r="A1554" s="1053"/>
      <c r="B1554" s="1053"/>
      <c r="C1554" s="1053"/>
      <c r="D1554" s="1056"/>
      <c r="E1554" s="1053"/>
      <c r="F1554" s="1059"/>
      <c r="G1554" s="532" t="s">
        <v>6474</v>
      </c>
      <c r="H1554" s="698" t="s">
        <v>6475</v>
      </c>
      <c r="I1554" s="469"/>
      <c r="J1554" s="469"/>
      <c r="K1554" s="469"/>
      <c r="L1554" s="469"/>
      <c r="M1554" s="469"/>
    </row>
    <row r="1555" spans="1:14" ht="45">
      <c r="A1555" s="1053"/>
      <c r="B1555" s="1053"/>
      <c r="C1555" s="1053"/>
      <c r="D1555" s="1056"/>
      <c r="E1555" s="1053"/>
      <c r="F1555" s="1059"/>
      <c r="G1555" s="532" t="s">
        <v>6476</v>
      </c>
      <c r="H1555" s="698" t="s">
        <v>6477</v>
      </c>
      <c r="I1555" s="469"/>
      <c r="J1555" s="469"/>
      <c r="K1555" s="469"/>
      <c r="L1555" s="469"/>
      <c r="M1555" s="469"/>
    </row>
    <row r="1556" spans="1:14" ht="45">
      <c r="A1556" s="1054"/>
      <c r="B1556" s="1054"/>
      <c r="C1556" s="1054"/>
      <c r="D1556" s="1057"/>
      <c r="E1556" s="1054"/>
      <c r="F1556" s="1060"/>
      <c r="G1556" s="532" t="s">
        <v>6478</v>
      </c>
      <c r="H1556" s="698" t="s">
        <v>6479</v>
      </c>
      <c r="I1556" s="469"/>
      <c r="J1556" s="469"/>
      <c r="K1556" s="469"/>
      <c r="L1556" s="469"/>
      <c r="M1556" s="469"/>
    </row>
    <row r="1557" spans="1:14" ht="45">
      <c r="A1557" s="443">
        <v>1835</v>
      </c>
      <c r="B1557" s="433" t="s">
        <v>6498</v>
      </c>
      <c r="C1557" s="443" t="s">
        <v>6480</v>
      </c>
      <c r="D1557" s="624">
        <v>700</v>
      </c>
      <c r="E1557" s="433" t="s">
        <v>6481</v>
      </c>
      <c r="F1557" s="935">
        <v>2273684</v>
      </c>
      <c r="G1557" s="532" t="s">
        <v>6283</v>
      </c>
      <c r="H1557" s="698" t="s">
        <v>6482</v>
      </c>
      <c r="I1557" s="443"/>
      <c r="J1557" s="443"/>
      <c r="K1557" s="443"/>
      <c r="L1557" s="443"/>
      <c r="M1557" s="700"/>
      <c r="N1557" s="725">
        <f>N1537+1</f>
        <v>1436</v>
      </c>
    </row>
    <row r="1558" spans="1:14" ht="45">
      <c r="A1558" s="443">
        <v>1836</v>
      </c>
      <c r="B1558" s="433" t="s">
        <v>6483</v>
      </c>
      <c r="C1558" s="443" t="s">
        <v>6484</v>
      </c>
      <c r="D1558" s="624">
        <v>1332</v>
      </c>
      <c r="E1558" s="443" t="s">
        <v>6485</v>
      </c>
      <c r="F1558" s="935">
        <v>4891343.76</v>
      </c>
      <c r="G1558" s="532" t="s">
        <v>6283</v>
      </c>
      <c r="H1558" s="698" t="s">
        <v>6486</v>
      </c>
      <c r="I1558" s="443"/>
      <c r="J1558" s="443"/>
      <c r="K1558" s="443"/>
      <c r="L1558" s="443"/>
      <c r="M1558" s="700"/>
      <c r="N1558" s="725">
        <f t="shared" ref="N1558:N1589" si="29">N1557+1</f>
        <v>1437</v>
      </c>
    </row>
    <row r="1559" spans="1:14" ht="45">
      <c r="A1559" s="443">
        <v>1837</v>
      </c>
      <c r="B1559" s="433" t="s">
        <v>6483</v>
      </c>
      <c r="C1559" s="443" t="s">
        <v>6487</v>
      </c>
      <c r="D1559" s="624">
        <v>329</v>
      </c>
      <c r="E1559" s="443" t="s">
        <v>6485</v>
      </c>
      <c r="F1559" s="935">
        <v>1212322.23</v>
      </c>
      <c r="G1559" s="532" t="s">
        <v>6283</v>
      </c>
      <c r="H1559" s="563" t="s">
        <v>6488</v>
      </c>
      <c r="I1559" s="443"/>
      <c r="J1559" s="443"/>
      <c r="K1559" s="443"/>
      <c r="L1559" s="443"/>
      <c r="M1559" s="700"/>
      <c r="N1559" s="725">
        <f t="shared" si="29"/>
        <v>1438</v>
      </c>
    </row>
    <row r="1560" spans="1:14" ht="45">
      <c r="A1560" s="443">
        <v>1839</v>
      </c>
      <c r="B1560" s="433" t="s">
        <v>6483</v>
      </c>
      <c r="C1560" s="443" t="s">
        <v>6489</v>
      </c>
      <c r="D1560" s="624">
        <v>1704</v>
      </c>
      <c r="E1560" s="443" t="s">
        <v>6485</v>
      </c>
      <c r="F1560" s="935">
        <v>6446981.7599999998</v>
      </c>
      <c r="G1560" s="532" t="s">
        <v>6283</v>
      </c>
      <c r="H1560" s="698" t="s">
        <v>6490</v>
      </c>
      <c r="I1560" s="443"/>
      <c r="J1560" s="443"/>
      <c r="K1560" s="443"/>
      <c r="L1560" s="443"/>
      <c r="M1560" s="700"/>
      <c r="N1560" s="725">
        <f t="shared" si="29"/>
        <v>1439</v>
      </c>
    </row>
    <row r="1561" spans="1:14" ht="45">
      <c r="A1561" s="443">
        <v>1840</v>
      </c>
      <c r="B1561" s="433" t="s">
        <v>6491</v>
      </c>
      <c r="C1561" s="443" t="s">
        <v>6492</v>
      </c>
      <c r="D1561" s="624">
        <v>9218</v>
      </c>
      <c r="E1561" s="433" t="s">
        <v>6493</v>
      </c>
      <c r="F1561" s="935">
        <v>16823771.800000001</v>
      </c>
      <c r="G1561" s="532" t="s">
        <v>6283</v>
      </c>
      <c r="H1561" s="698" t="s">
        <v>6494</v>
      </c>
      <c r="I1561" s="443"/>
      <c r="J1561" s="443"/>
      <c r="K1561" s="443"/>
      <c r="L1561" s="443"/>
      <c r="M1561" s="700"/>
      <c r="N1561" s="725">
        <f t="shared" si="29"/>
        <v>1440</v>
      </c>
    </row>
    <row r="1562" spans="1:14" ht="45">
      <c r="A1562" s="443">
        <v>1841</v>
      </c>
      <c r="B1562" s="560" t="s">
        <v>6495</v>
      </c>
      <c r="C1562" s="559" t="s">
        <v>6496</v>
      </c>
      <c r="D1562" s="720">
        <v>1511</v>
      </c>
      <c r="E1562" s="698" t="s">
        <v>7587</v>
      </c>
      <c r="F1562" s="935">
        <v>5266726.49</v>
      </c>
      <c r="G1562" s="545" t="s">
        <v>6283</v>
      </c>
      <c r="H1562" s="709" t="s">
        <v>6497</v>
      </c>
      <c r="I1562" s="83"/>
      <c r="J1562" s="83"/>
      <c r="K1562" s="83"/>
      <c r="L1562" s="83"/>
      <c r="M1562" s="692"/>
      <c r="N1562" s="725">
        <f t="shared" si="29"/>
        <v>1441</v>
      </c>
    </row>
    <row r="1563" spans="1:14" ht="45">
      <c r="A1563" s="574">
        <v>1843</v>
      </c>
      <c r="B1563" s="573" t="s">
        <v>6503</v>
      </c>
      <c r="C1563" s="574" t="s">
        <v>6504</v>
      </c>
      <c r="D1563" s="624">
        <v>891</v>
      </c>
      <c r="E1563" s="574" t="s">
        <v>5340</v>
      </c>
      <c r="F1563" s="940">
        <v>85700.82</v>
      </c>
      <c r="G1563" s="575" t="s">
        <v>6283</v>
      </c>
      <c r="H1563" s="698" t="s">
        <v>6505</v>
      </c>
      <c r="I1563" s="574"/>
      <c r="J1563" s="855"/>
      <c r="K1563" s="855"/>
      <c r="L1563" s="855"/>
      <c r="M1563" s="692"/>
      <c r="N1563" s="725">
        <f t="shared" si="29"/>
        <v>1442</v>
      </c>
    </row>
    <row r="1564" spans="1:14" ht="45">
      <c r="A1564" s="577">
        <v>1844</v>
      </c>
      <c r="B1564" s="576" t="s">
        <v>6506</v>
      </c>
      <c r="C1564" s="577" t="s">
        <v>6507</v>
      </c>
      <c r="D1564" s="624">
        <v>3369</v>
      </c>
      <c r="E1564" s="577" t="s">
        <v>5340</v>
      </c>
      <c r="F1564" s="940">
        <v>4087984.84</v>
      </c>
      <c r="G1564" s="578" t="s">
        <v>6283</v>
      </c>
      <c r="H1564" s="698" t="s">
        <v>6508</v>
      </c>
      <c r="I1564" s="577"/>
      <c r="J1564" s="855"/>
      <c r="K1564" s="855"/>
      <c r="L1564" s="855"/>
      <c r="M1564" s="692"/>
      <c r="N1564" s="725">
        <f t="shared" si="29"/>
        <v>1443</v>
      </c>
    </row>
    <row r="1565" spans="1:14" ht="45">
      <c r="A1565" s="580">
        <v>1845</v>
      </c>
      <c r="B1565" s="579" t="s">
        <v>6509</v>
      </c>
      <c r="C1565" s="580" t="s">
        <v>6510</v>
      </c>
      <c r="D1565" s="624">
        <v>9291</v>
      </c>
      <c r="E1565" s="580" t="s">
        <v>5340</v>
      </c>
      <c r="F1565" s="935">
        <v>893654.68</v>
      </c>
      <c r="G1565" s="581" t="s">
        <v>6283</v>
      </c>
      <c r="H1565" s="698" t="s">
        <v>6511</v>
      </c>
      <c r="I1565" s="580"/>
      <c r="J1565" s="855"/>
      <c r="K1565" s="855"/>
      <c r="L1565" s="855"/>
      <c r="M1565" s="692"/>
      <c r="N1565" s="725">
        <f t="shared" si="29"/>
        <v>1444</v>
      </c>
    </row>
    <row r="1566" spans="1:14" ht="45">
      <c r="A1566" s="583">
        <v>1846</v>
      </c>
      <c r="B1566" s="582" t="s">
        <v>6512</v>
      </c>
      <c r="C1566" s="583" t="s">
        <v>6513</v>
      </c>
      <c r="D1566" s="624">
        <v>24225</v>
      </c>
      <c r="E1566" s="583" t="s">
        <v>5340</v>
      </c>
      <c r="F1566" s="940">
        <v>2330081.2200000002</v>
      </c>
      <c r="G1566" s="585" t="s">
        <v>6283</v>
      </c>
      <c r="H1566" s="698" t="s">
        <v>6514</v>
      </c>
      <c r="I1566" s="583"/>
      <c r="J1566" s="855"/>
      <c r="K1566" s="855"/>
      <c r="L1566" s="855"/>
      <c r="M1566" s="692"/>
      <c r="N1566" s="725">
        <f t="shared" si="29"/>
        <v>1445</v>
      </c>
    </row>
    <row r="1567" spans="1:14" ht="45">
      <c r="A1567" s="587">
        <v>1847</v>
      </c>
      <c r="B1567" s="587" t="s">
        <v>6515</v>
      </c>
      <c r="C1567" s="587" t="s">
        <v>6516</v>
      </c>
      <c r="D1567" s="759">
        <v>565</v>
      </c>
      <c r="E1567" s="888" t="s">
        <v>6517</v>
      </c>
      <c r="F1567" s="940">
        <v>1850708.35</v>
      </c>
      <c r="G1567" s="588" t="s">
        <v>6283</v>
      </c>
      <c r="H1567" s="698" t="s">
        <v>6518</v>
      </c>
      <c r="I1567" s="83"/>
      <c r="J1567" s="83"/>
      <c r="K1567" s="83"/>
      <c r="L1567" s="83"/>
      <c r="M1567" s="692"/>
      <c r="N1567" s="725">
        <f t="shared" si="29"/>
        <v>1446</v>
      </c>
    </row>
    <row r="1568" spans="1:14" ht="45">
      <c r="A1568" s="590">
        <v>1848</v>
      </c>
      <c r="B1568" s="589" t="s">
        <v>6519</v>
      </c>
      <c r="C1568" s="590" t="s">
        <v>6520</v>
      </c>
      <c r="D1568" s="624">
        <v>5153</v>
      </c>
      <c r="E1568" s="700" t="s">
        <v>5340</v>
      </c>
      <c r="F1568" s="934">
        <v>5847914.3700000001</v>
      </c>
      <c r="G1568" s="921" t="s">
        <v>6283</v>
      </c>
      <c r="H1568" s="937" t="s">
        <v>6521</v>
      </c>
      <c r="I1568" s="936"/>
      <c r="J1568" s="902" t="s">
        <v>9974</v>
      </c>
      <c r="K1568" s="902" t="s">
        <v>9975</v>
      </c>
      <c r="L1568" s="902" t="s">
        <v>9989</v>
      </c>
      <c r="M1568" s="692"/>
      <c r="N1568" s="725">
        <f t="shared" si="29"/>
        <v>1447</v>
      </c>
    </row>
    <row r="1569" spans="1:14" ht="105">
      <c r="A1569" s="594">
        <v>1849</v>
      </c>
      <c r="B1569" s="589" t="s">
        <v>6528</v>
      </c>
      <c r="C1569" s="594" t="s">
        <v>6529</v>
      </c>
      <c r="D1569" s="624">
        <v>15</v>
      </c>
      <c r="E1569" s="594" t="s">
        <v>5340</v>
      </c>
      <c r="F1569" s="940">
        <v>18201.169999999998</v>
      </c>
      <c r="G1569" s="591" t="s">
        <v>6283</v>
      </c>
      <c r="H1569" s="698" t="s">
        <v>6530</v>
      </c>
      <c r="I1569" s="594"/>
      <c r="J1569" s="925"/>
      <c r="K1569" s="925"/>
      <c r="L1569" s="925"/>
      <c r="M1569" s="692"/>
      <c r="N1569" s="725">
        <f t="shared" si="29"/>
        <v>1448</v>
      </c>
    </row>
    <row r="1570" spans="1:14" ht="45">
      <c r="A1570" s="594">
        <v>1850</v>
      </c>
      <c r="B1570" s="597" t="s">
        <v>6556</v>
      </c>
      <c r="C1570" s="596" t="s">
        <v>6557</v>
      </c>
      <c r="D1570" s="632">
        <v>600</v>
      </c>
      <c r="E1570" s="596" t="s">
        <v>2199</v>
      </c>
      <c r="F1570" s="940">
        <v>113640</v>
      </c>
      <c r="G1570" s="545" t="s">
        <v>6283</v>
      </c>
      <c r="H1570" s="709" t="s">
        <v>6558</v>
      </c>
      <c r="I1570" s="83"/>
      <c r="J1570" s="83"/>
      <c r="K1570" s="83"/>
      <c r="L1570" s="83"/>
      <c r="M1570" s="692"/>
      <c r="N1570" s="725">
        <f t="shared" si="29"/>
        <v>1449</v>
      </c>
    </row>
    <row r="1571" spans="1:14" ht="75">
      <c r="A1571" s="594">
        <v>1851</v>
      </c>
      <c r="B1571" s="597" t="s">
        <v>6546</v>
      </c>
      <c r="C1571" s="596" t="s">
        <v>6547</v>
      </c>
      <c r="D1571" s="759">
        <v>3517195</v>
      </c>
      <c r="E1571" s="4" t="s">
        <v>6548</v>
      </c>
      <c r="F1571" s="935">
        <v>179165913.30000001</v>
      </c>
      <c r="G1571" s="704" t="s">
        <v>6283</v>
      </c>
      <c r="H1571" s="761" t="s">
        <v>6549</v>
      </c>
      <c r="I1571" s="760"/>
      <c r="J1571" s="701" t="s">
        <v>7263</v>
      </c>
      <c r="K1571" s="784" t="s">
        <v>7264</v>
      </c>
      <c r="L1571" s="701" t="s">
        <v>7265</v>
      </c>
      <c r="M1571" s="836" t="s">
        <v>7266</v>
      </c>
      <c r="N1571" s="725">
        <f t="shared" si="29"/>
        <v>1450</v>
      </c>
    </row>
    <row r="1572" spans="1:14" ht="75">
      <c r="A1572" s="594">
        <v>1852</v>
      </c>
      <c r="B1572" s="597" t="s">
        <v>6550</v>
      </c>
      <c r="C1572" s="596" t="s">
        <v>6551</v>
      </c>
      <c r="D1572" s="632">
        <v>51283</v>
      </c>
      <c r="E1572" s="597" t="s">
        <v>6565</v>
      </c>
      <c r="F1572" s="935">
        <v>52705077.590000004</v>
      </c>
      <c r="G1572" s="545" t="s">
        <v>6283</v>
      </c>
      <c r="H1572" s="709" t="s">
        <v>6552</v>
      </c>
      <c r="I1572" s="596"/>
      <c r="J1572" s="584" t="s">
        <v>6553</v>
      </c>
      <c r="K1572" s="584" t="s">
        <v>6554</v>
      </c>
      <c r="L1572" s="584" t="s">
        <v>6555</v>
      </c>
      <c r="M1572" s="692"/>
      <c r="N1572" s="725">
        <f t="shared" si="29"/>
        <v>1451</v>
      </c>
    </row>
    <row r="1573" spans="1:14" ht="90">
      <c r="A1573" s="594">
        <v>1853</v>
      </c>
      <c r="B1573" s="589" t="s">
        <v>6559</v>
      </c>
      <c r="C1573" s="594" t="s">
        <v>6560</v>
      </c>
      <c r="D1573" s="720">
        <f>11734-97</f>
        <v>11637</v>
      </c>
      <c r="E1573" s="822" t="s">
        <v>6561</v>
      </c>
      <c r="F1573" s="935">
        <v>14417927.949999999</v>
      </c>
      <c r="G1573" s="591" t="s">
        <v>6283</v>
      </c>
      <c r="H1573" s="698" t="s">
        <v>6562</v>
      </c>
      <c r="I1573" s="594"/>
      <c r="J1573" s="698"/>
      <c r="K1573" s="698"/>
      <c r="L1573" s="698"/>
      <c r="M1573" s="692"/>
      <c r="N1573" s="725">
        <f t="shared" si="29"/>
        <v>1452</v>
      </c>
    </row>
    <row r="1574" spans="1:14" ht="60">
      <c r="A1574" s="594">
        <v>1854</v>
      </c>
      <c r="B1574" s="589" t="s">
        <v>6563</v>
      </c>
      <c r="C1574" s="594" t="s">
        <v>6564</v>
      </c>
      <c r="D1574" s="624">
        <v>66934</v>
      </c>
      <c r="E1574" s="589" t="s">
        <v>6565</v>
      </c>
      <c r="F1574" s="940">
        <v>12960430.42</v>
      </c>
      <c r="G1574" s="591" t="s">
        <v>6283</v>
      </c>
      <c r="H1574" s="698" t="s">
        <v>6566</v>
      </c>
      <c r="I1574" s="594"/>
      <c r="J1574" s="584" t="s">
        <v>6567</v>
      </c>
      <c r="K1574" s="584" t="s">
        <v>6568</v>
      </c>
      <c r="L1574" s="598" t="s">
        <v>6569</v>
      </c>
      <c r="M1574" s="692"/>
      <c r="N1574" s="725">
        <f t="shared" si="29"/>
        <v>1453</v>
      </c>
    </row>
    <row r="1575" spans="1:14" ht="105">
      <c r="A1575" s="594">
        <v>1855</v>
      </c>
      <c r="B1575" s="589" t="s">
        <v>6570</v>
      </c>
      <c r="C1575" s="594" t="s">
        <v>6571</v>
      </c>
      <c r="D1575" s="624">
        <v>2559</v>
      </c>
      <c r="E1575" s="589" t="s">
        <v>6572</v>
      </c>
      <c r="F1575" s="935">
        <v>4861844.0999999996</v>
      </c>
      <c r="G1575" s="591" t="s">
        <v>6283</v>
      </c>
      <c r="H1575" s="698" t="s">
        <v>6573</v>
      </c>
      <c r="I1575" s="83"/>
      <c r="J1575" s="902" t="s">
        <v>10323</v>
      </c>
      <c r="K1575" s="902" t="s">
        <v>10326</v>
      </c>
      <c r="L1575" s="902" t="s">
        <v>10324</v>
      </c>
      <c r="M1575" s="1006" t="s">
        <v>10325</v>
      </c>
      <c r="N1575" s="725">
        <f t="shared" si="29"/>
        <v>1454</v>
      </c>
    </row>
    <row r="1576" spans="1:14" ht="45">
      <c r="A1576" s="594">
        <v>1856</v>
      </c>
      <c r="B1576" s="599" t="s">
        <v>6574</v>
      </c>
      <c r="C1576" s="594" t="s">
        <v>6580</v>
      </c>
      <c r="D1576" s="624">
        <v>26228</v>
      </c>
      <c r="E1576" s="599" t="s">
        <v>6582</v>
      </c>
      <c r="F1576" s="935">
        <v>13113716.93</v>
      </c>
      <c r="G1576" s="545" t="s">
        <v>6283</v>
      </c>
      <c r="H1576" s="698" t="s">
        <v>6581</v>
      </c>
      <c r="I1576" s="83"/>
      <c r="J1576" s="902" t="s">
        <v>9972</v>
      </c>
      <c r="K1576" s="902" t="s">
        <v>9975</v>
      </c>
      <c r="L1576" s="902" t="s">
        <v>9986</v>
      </c>
      <c r="M1576" s="692"/>
      <c r="N1576" s="725">
        <f t="shared" si="29"/>
        <v>1455</v>
      </c>
    </row>
    <row r="1577" spans="1:14" ht="45">
      <c r="A1577" s="594">
        <v>1857</v>
      </c>
      <c r="B1577" s="601" t="s">
        <v>6584</v>
      </c>
      <c r="C1577" s="600" t="s">
        <v>6585</v>
      </c>
      <c r="D1577" s="632">
        <v>2042</v>
      </c>
      <c r="E1577" s="600" t="s">
        <v>6586</v>
      </c>
      <c r="F1577" s="935">
        <v>2589705.2400000002</v>
      </c>
      <c r="G1577" s="545" t="s">
        <v>6283</v>
      </c>
      <c r="H1577" s="709" t="s">
        <v>6587</v>
      </c>
      <c r="I1577" s="83"/>
      <c r="J1577" s="83"/>
      <c r="K1577" s="83"/>
      <c r="L1577" s="83"/>
      <c r="M1577" s="692"/>
      <c r="N1577" s="725">
        <f t="shared" si="29"/>
        <v>1456</v>
      </c>
    </row>
    <row r="1578" spans="1:14" ht="45">
      <c r="A1578" s="594">
        <v>1858</v>
      </c>
      <c r="B1578" s="601" t="s">
        <v>6588</v>
      </c>
      <c r="C1578" s="600" t="s">
        <v>6589</v>
      </c>
      <c r="D1578" s="632">
        <v>2493</v>
      </c>
      <c r="E1578" s="601" t="s">
        <v>6590</v>
      </c>
      <c r="F1578" s="935">
        <v>1374864.57</v>
      </c>
      <c r="G1578" s="545" t="s">
        <v>6283</v>
      </c>
      <c r="H1578" s="709" t="s">
        <v>6591</v>
      </c>
      <c r="I1578" s="83"/>
      <c r="J1578" s="848" t="s">
        <v>6633</v>
      </c>
      <c r="K1578" s="305" t="s">
        <v>7957</v>
      </c>
      <c r="L1578" s="848" t="s">
        <v>9477</v>
      </c>
      <c r="M1578" s="888" t="s">
        <v>9474</v>
      </c>
      <c r="N1578" s="725">
        <f t="shared" si="29"/>
        <v>1457</v>
      </c>
    </row>
    <row r="1579" spans="1:14" ht="45">
      <c r="A1579" s="594">
        <v>1859</v>
      </c>
      <c r="B1579" s="601" t="s">
        <v>6588</v>
      </c>
      <c r="C1579" s="523" t="s">
        <v>6592</v>
      </c>
      <c r="D1579" s="632">
        <v>12748</v>
      </c>
      <c r="E1579" s="601" t="s">
        <v>6590</v>
      </c>
      <c r="F1579" s="935">
        <v>7030394.5199999996</v>
      </c>
      <c r="G1579" s="545" t="s">
        <v>6283</v>
      </c>
      <c r="H1579" s="709" t="s">
        <v>6593</v>
      </c>
      <c r="I1579" s="83"/>
      <c r="J1579" s="848" t="s">
        <v>6633</v>
      </c>
      <c r="K1579" s="305" t="s">
        <v>7957</v>
      </c>
      <c r="L1579" s="848" t="s">
        <v>9473</v>
      </c>
      <c r="M1579" s="888" t="s">
        <v>9474</v>
      </c>
      <c r="N1579" s="725">
        <f t="shared" si="29"/>
        <v>1458</v>
      </c>
    </row>
    <row r="1580" spans="1:14" ht="45">
      <c r="A1580" s="594">
        <v>1860</v>
      </c>
      <c r="B1580" s="589" t="s">
        <v>6602</v>
      </c>
      <c r="C1580" s="594" t="s">
        <v>6601</v>
      </c>
      <c r="D1580" s="624">
        <v>59635</v>
      </c>
      <c r="E1580" s="594" t="s">
        <v>6582</v>
      </c>
      <c r="F1580" s="935">
        <v>5735991.4900000002</v>
      </c>
      <c r="G1580" s="591" t="s">
        <v>6283</v>
      </c>
      <c r="H1580" s="698" t="s">
        <v>6603</v>
      </c>
      <c r="I1580" s="594"/>
      <c r="J1580" s="918"/>
      <c r="K1580" s="918"/>
      <c r="L1580" s="918"/>
      <c r="M1580" s="692"/>
      <c r="N1580" s="725">
        <f t="shared" si="29"/>
        <v>1459</v>
      </c>
    </row>
    <row r="1581" spans="1:14" ht="45">
      <c r="A1581" s="594">
        <v>1861</v>
      </c>
      <c r="B1581" s="603" t="s">
        <v>6574</v>
      </c>
      <c r="C1581" s="602" t="s">
        <v>6606</v>
      </c>
      <c r="D1581" s="624">
        <v>270308</v>
      </c>
      <c r="E1581" s="594" t="s">
        <v>6582</v>
      </c>
      <c r="F1581" s="935">
        <v>135151082.66</v>
      </c>
      <c r="G1581" s="545" t="s">
        <v>6283</v>
      </c>
      <c r="H1581" s="709" t="s">
        <v>6607</v>
      </c>
      <c r="I1581" s="83"/>
      <c r="J1581" s="83"/>
      <c r="K1581" s="83"/>
      <c r="L1581" s="83"/>
      <c r="M1581" s="692"/>
      <c r="N1581" s="725">
        <f t="shared" si="29"/>
        <v>1460</v>
      </c>
    </row>
    <row r="1582" spans="1:14" ht="45">
      <c r="A1582" s="594">
        <v>1862</v>
      </c>
      <c r="B1582" s="603" t="s">
        <v>6574</v>
      </c>
      <c r="C1582" s="602" t="s">
        <v>6608</v>
      </c>
      <c r="D1582" s="624">
        <v>20474</v>
      </c>
      <c r="E1582" s="589" t="s">
        <v>6609</v>
      </c>
      <c r="F1582" s="935">
        <v>20262708.32</v>
      </c>
      <c r="G1582" s="545" t="s">
        <v>6283</v>
      </c>
      <c r="H1582" s="709" t="s">
        <v>6610</v>
      </c>
      <c r="I1582" s="83"/>
      <c r="J1582" s="848" t="s">
        <v>6522</v>
      </c>
      <c r="K1582" s="848" t="s">
        <v>7957</v>
      </c>
      <c r="L1582" s="848" t="s">
        <v>9475</v>
      </c>
      <c r="M1582" s="888" t="s">
        <v>9476</v>
      </c>
      <c r="N1582" s="725">
        <f t="shared" si="29"/>
        <v>1461</v>
      </c>
    </row>
    <row r="1583" spans="1:14" ht="60">
      <c r="A1583" s="594">
        <v>1863</v>
      </c>
      <c r="B1583" s="603" t="s">
        <v>6574</v>
      </c>
      <c r="C1583" s="602" t="s">
        <v>6611</v>
      </c>
      <c r="D1583" s="720">
        <f>90033-865-22642-1938-26198</f>
        <v>38390</v>
      </c>
      <c r="E1583" s="916" t="s">
        <v>10346</v>
      </c>
      <c r="F1583" s="1013">
        <v>139059329.19999999</v>
      </c>
      <c r="G1583" s="545" t="s">
        <v>6283</v>
      </c>
      <c r="H1583" s="709" t="s">
        <v>6612</v>
      </c>
      <c r="I1583" s="83"/>
      <c r="J1583" s="83"/>
      <c r="K1583" s="83"/>
      <c r="L1583" s="83"/>
      <c r="M1583" s="692"/>
      <c r="N1583" s="725">
        <f t="shared" si="29"/>
        <v>1462</v>
      </c>
    </row>
    <row r="1584" spans="1:14" ht="45">
      <c r="A1584" s="901">
        <v>1864</v>
      </c>
      <c r="B1584" s="1011" t="s">
        <v>10340</v>
      </c>
      <c r="C1584" s="1011" t="s">
        <v>10341</v>
      </c>
      <c r="D1584" s="762">
        <v>1000</v>
      </c>
      <c r="E1584" s="1011" t="s">
        <v>6616</v>
      </c>
      <c r="F1584" s="1013">
        <v>4660</v>
      </c>
      <c r="G1584" s="538" t="s">
        <v>6283</v>
      </c>
      <c r="H1584" s="1011" t="s">
        <v>10342</v>
      </c>
      <c r="I1584" s="604"/>
      <c r="J1584" s="1014"/>
      <c r="K1584" s="1014"/>
      <c r="L1584" s="1014"/>
      <c r="M1584" s="1014"/>
      <c r="N1584" s="725">
        <f t="shared" si="29"/>
        <v>1463</v>
      </c>
    </row>
    <row r="1585" spans="1:14" ht="45">
      <c r="A1585" s="594">
        <v>1865</v>
      </c>
      <c r="B1585" s="605" t="s">
        <v>6617</v>
      </c>
      <c r="C1585" s="604" t="s">
        <v>6618</v>
      </c>
      <c r="D1585" s="632">
        <v>9044</v>
      </c>
      <c r="E1585" s="605" t="s">
        <v>6619</v>
      </c>
      <c r="F1585" s="935">
        <v>2359398.7200000002</v>
      </c>
      <c r="G1585" s="545" t="s">
        <v>6283</v>
      </c>
      <c r="H1585" s="709" t="s">
        <v>6620</v>
      </c>
      <c r="I1585" s="604"/>
      <c r="J1585" s="584" t="s">
        <v>6621</v>
      </c>
      <c r="K1585" s="584" t="s">
        <v>6622</v>
      </c>
      <c r="L1585" s="584" t="s">
        <v>6623</v>
      </c>
      <c r="M1585" s="692"/>
      <c r="N1585" s="725">
        <f t="shared" si="29"/>
        <v>1464</v>
      </c>
    </row>
    <row r="1586" spans="1:14" ht="60">
      <c r="A1586" s="594">
        <v>1866</v>
      </c>
      <c r="B1586" s="605" t="s">
        <v>6624</v>
      </c>
      <c r="C1586" s="604" t="s">
        <v>6625</v>
      </c>
      <c r="D1586" s="632">
        <v>4297</v>
      </c>
      <c r="E1586" s="605" t="s">
        <v>6619</v>
      </c>
      <c r="F1586" s="935">
        <v>2118506.94</v>
      </c>
      <c r="G1586" s="545" t="s">
        <v>6283</v>
      </c>
      <c r="H1586" s="709" t="s">
        <v>6626</v>
      </c>
      <c r="I1586" s="604"/>
      <c r="J1586" s="584" t="s">
        <v>6621</v>
      </c>
      <c r="K1586" s="584" t="s">
        <v>6622</v>
      </c>
      <c r="L1586" s="608" t="s">
        <v>6627</v>
      </c>
      <c r="M1586" s="692"/>
      <c r="N1586" s="725">
        <f t="shared" si="29"/>
        <v>1465</v>
      </c>
    </row>
    <row r="1587" spans="1:14" ht="45">
      <c r="A1587" s="594">
        <v>1867</v>
      </c>
      <c r="B1587" s="605" t="s">
        <v>6617</v>
      </c>
      <c r="C1587" s="604" t="s">
        <v>6628</v>
      </c>
      <c r="D1587" s="632">
        <v>411</v>
      </c>
      <c r="E1587" s="605" t="s">
        <v>6619</v>
      </c>
      <c r="F1587" s="935">
        <v>107529.93</v>
      </c>
      <c r="G1587" s="545" t="s">
        <v>6283</v>
      </c>
      <c r="H1587" s="563" t="s">
        <v>6629</v>
      </c>
      <c r="I1587" s="604"/>
      <c r="J1587" s="462"/>
      <c r="K1587" s="462"/>
      <c r="L1587" s="681"/>
      <c r="M1587" s="692"/>
      <c r="N1587" s="725">
        <f t="shared" si="29"/>
        <v>1466</v>
      </c>
    </row>
    <row r="1588" spans="1:14" ht="51" customHeight="1">
      <c r="A1588" s="594">
        <v>1868</v>
      </c>
      <c r="B1588" s="589" t="s">
        <v>4883</v>
      </c>
      <c r="C1588" s="604" t="s">
        <v>6630</v>
      </c>
      <c r="D1588" s="632">
        <v>4545</v>
      </c>
      <c r="E1588" s="604" t="s">
        <v>5340</v>
      </c>
      <c r="F1588" s="940">
        <v>437160.75</v>
      </c>
      <c r="G1588" s="545" t="s">
        <v>6283</v>
      </c>
      <c r="H1588" s="709" t="s">
        <v>6631</v>
      </c>
      <c r="I1588" s="604"/>
      <c r="J1588" s="902" t="s">
        <v>9972</v>
      </c>
      <c r="K1588" s="902" t="s">
        <v>9975</v>
      </c>
      <c r="L1588" s="902" t="s">
        <v>10037</v>
      </c>
      <c r="M1588" s="692"/>
      <c r="N1588" s="725">
        <f t="shared" si="29"/>
        <v>1467</v>
      </c>
    </row>
    <row r="1589" spans="1:14" ht="45">
      <c r="A1589" s="594">
        <v>1869</v>
      </c>
      <c r="B1589" s="589" t="s">
        <v>6636</v>
      </c>
      <c r="C1589" s="594" t="s">
        <v>6637</v>
      </c>
      <c r="D1589" s="666">
        <f>3138-55</f>
        <v>3083</v>
      </c>
      <c r="E1589" s="897" t="s">
        <v>6169</v>
      </c>
      <c r="F1589" s="935">
        <v>4748128.3</v>
      </c>
      <c r="G1589" s="591" t="s">
        <v>6283</v>
      </c>
      <c r="H1589" s="698" t="s">
        <v>6638</v>
      </c>
      <c r="I1589" s="594"/>
      <c r="J1589" s="855"/>
      <c r="K1589" s="855"/>
      <c r="L1589" s="855"/>
      <c r="M1589" s="700"/>
      <c r="N1589" s="725">
        <f t="shared" si="29"/>
        <v>1468</v>
      </c>
    </row>
    <row r="1590" spans="1:14" ht="60">
      <c r="A1590" s="594">
        <v>1870</v>
      </c>
      <c r="B1590" s="589" t="s">
        <v>6639</v>
      </c>
      <c r="C1590" s="594" t="s">
        <v>6640</v>
      </c>
      <c r="D1590" s="624">
        <v>2500</v>
      </c>
      <c r="E1590" s="589" t="s">
        <v>6641</v>
      </c>
      <c r="F1590" s="940">
        <v>2159225</v>
      </c>
      <c r="G1590" s="591" t="s">
        <v>6283</v>
      </c>
      <c r="H1590" s="698" t="s">
        <v>6642</v>
      </c>
      <c r="I1590" s="83"/>
      <c r="J1590" s="83"/>
      <c r="K1590" s="83"/>
      <c r="L1590" s="83"/>
      <c r="M1590" s="692"/>
      <c r="N1590" s="725">
        <f t="shared" ref="N1590:N1620" si="30">N1589+1</f>
        <v>1469</v>
      </c>
    </row>
    <row r="1591" spans="1:14" ht="45">
      <c r="A1591" s="594">
        <v>1871</v>
      </c>
      <c r="B1591" s="589" t="s">
        <v>6645</v>
      </c>
      <c r="C1591" s="594" t="s">
        <v>6646</v>
      </c>
      <c r="D1591" s="499">
        <v>293</v>
      </c>
      <c r="E1591" s="589" t="s">
        <v>6647</v>
      </c>
      <c r="F1591" s="940">
        <v>321948.40000000002</v>
      </c>
      <c r="G1591" s="591" t="s">
        <v>6283</v>
      </c>
      <c r="H1591" s="698" t="s">
        <v>6648</v>
      </c>
      <c r="I1591" s="83"/>
      <c r="J1591" s="83"/>
      <c r="K1591" s="83"/>
      <c r="L1591" s="83"/>
      <c r="M1591" s="692"/>
      <c r="N1591" s="725">
        <f t="shared" si="30"/>
        <v>1470</v>
      </c>
    </row>
    <row r="1592" spans="1:14" ht="45">
      <c r="A1592" s="594">
        <v>1872</v>
      </c>
      <c r="B1592" s="589" t="s">
        <v>6650</v>
      </c>
      <c r="C1592" s="594" t="s">
        <v>6651</v>
      </c>
      <c r="D1592" s="499">
        <v>236</v>
      </c>
      <c r="E1592" s="589" t="s">
        <v>6652</v>
      </c>
      <c r="F1592" s="935">
        <v>241305.28</v>
      </c>
      <c r="G1592" s="591" t="s">
        <v>6283</v>
      </c>
      <c r="H1592" s="698" t="s">
        <v>6653</v>
      </c>
      <c r="I1592" s="83"/>
      <c r="J1592" s="83"/>
      <c r="K1592" s="83"/>
      <c r="L1592" s="83"/>
      <c r="M1592" s="692"/>
      <c r="N1592" s="725">
        <f t="shared" si="30"/>
        <v>1471</v>
      </c>
    </row>
    <row r="1593" spans="1:14" ht="45">
      <c r="A1593" s="594">
        <v>1873</v>
      </c>
      <c r="B1593" s="589" t="s">
        <v>6656</v>
      </c>
      <c r="C1593" s="594" t="s">
        <v>6657</v>
      </c>
      <c r="D1593" s="594">
        <v>152</v>
      </c>
      <c r="E1593" s="589" t="s">
        <v>6658</v>
      </c>
      <c r="F1593" s="978">
        <v>267178</v>
      </c>
      <c r="G1593" s="594">
        <v>1</v>
      </c>
      <c r="H1593" s="698" t="s">
        <v>6659</v>
      </c>
      <c r="I1593" s="83"/>
      <c r="J1593" s="83"/>
      <c r="K1593" s="83"/>
      <c r="L1593" s="83"/>
      <c r="M1593" s="692"/>
      <c r="N1593" s="725">
        <f t="shared" si="30"/>
        <v>1472</v>
      </c>
    </row>
    <row r="1594" spans="1:14" ht="45">
      <c r="A1594" s="594">
        <v>1875</v>
      </c>
      <c r="B1594" s="589" t="s">
        <v>5941</v>
      </c>
      <c r="C1594" s="594" t="s">
        <v>6661</v>
      </c>
      <c r="D1594" s="499">
        <v>3196</v>
      </c>
      <c r="E1594" s="594" t="s">
        <v>6660</v>
      </c>
      <c r="F1594" s="934">
        <v>1539394.73</v>
      </c>
      <c r="G1594" s="921" t="s">
        <v>6283</v>
      </c>
      <c r="H1594" s="945" t="s">
        <v>6662</v>
      </c>
      <c r="I1594" s="855"/>
      <c r="J1594" s="902" t="s">
        <v>9972</v>
      </c>
      <c r="K1594" s="902" t="s">
        <v>9975</v>
      </c>
      <c r="L1594" s="461" t="s">
        <v>10038</v>
      </c>
      <c r="M1594" s="692"/>
      <c r="N1594" s="785">
        <f t="shared" si="30"/>
        <v>1473</v>
      </c>
    </row>
    <row r="1595" spans="1:14" ht="48" customHeight="1">
      <c r="A1595" s="594">
        <v>1876</v>
      </c>
      <c r="B1595" s="589" t="s">
        <v>6663</v>
      </c>
      <c r="C1595" s="594" t="s">
        <v>6664</v>
      </c>
      <c r="D1595" s="499">
        <v>10036</v>
      </c>
      <c r="E1595" s="589" t="s">
        <v>6665</v>
      </c>
      <c r="F1595" s="949">
        <v>1271020.3600000001</v>
      </c>
      <c r="G1595" s="591" t="s">
        <v>6283</v>
      </c>
      <c r="H1595" s="698" t="s">
        <v>6666</v>
      </c>
      <c r="I1595" s="594"/>
      <c r="J1595" s="902" t="s">
        <v>9972</v>
      </c>
      <c r="K1595" s="902" t="s">
        <v>9975</v>
      </c>
      <c r="L1595" s="461" t="s">
        <v>10039</v>
      </c>
      <c r="M1595" s="692"/>
      <c r="N1595" s="725">
        <f t="shared" si="30"/>
        <v>1474</v>
      </c>
    </row>
    <row r="1596" spans="1:14" ht="45">
      <c r="A1596" s="594">
        <v>1877</v>
      </c>
      <c r="B1596" s="668" t="s">
        <v>6667</v>
      </c>
      <c r="C1596" s="667" t="s">
        <v>6668</v>
      </c>
      <c r="D1596" s="665">
        <v>1042</v>
      </c>
      <c r="E1596" s="668" t="s">
        <v>6669</v>
      </c>
      <c r="F1596" s="979">
        <v>2277301.42</v>
      </c>
      <c r="G1596" s="545" t="s">
        <v>6283</v>
      </c>
      <c r="H1596" s="709" t="s">
        <v>6670</v>
      </c>
      <c r="I1596" s="667"/>
      <c r="J1596" s="848" t="s">
        <v>9478</v>
      </c>
      <c r="K1596" s="848" t="s">
        <v>7957</v>
      </c>
      <c r="L1596" s="848" t="s">
        <v>9479</v>
      </c>
      <c r="M1596" s="888" t="s">
        <v>9480</v>
      </c>
      <c r="N1596" s="725">
        <f t="shared" si="30"/>
        <v>1475</v>
      </c>
    </row>
    <row r="1597" spans="1:14" ht="45">
      <c r="A1597" s="594">
        <v>1878</v>
      </c>
      <c r="B1597" s="668" t="s">
        <v>6671</v>
      </c>
      <c r="C1597" s="667" t="s">
        <v>6672</v>
      </c>
      <c r="D1597" s="665">
        <v>7674</v>
      </c>
      <c r="E1597" s="962" t="s">
        <v>2295</v>
      </c>
      <c r="F1597" s="935">
        <v>11975890.92</v>
      </c>
      <c r="G1597" s="545" t="s">
        <v>6283</v>
      </c>
      <c r="H1597" s="709" t="s">
        <v>6673</v>
      </c>
      <c r="I1597" s="83"/>
      <c r="J1597" s="848" t="s">
        <v>9478</v>
      </c>
      <c r="K1597" s="848" t="s">
        <v>7957</v>
      </c>
      <c r="L1597" s="848" t="s">
        <v>9481</v>
      </c>
      <c r="M1597" s="888" t="s">
        <v>9480</v>
      </c>
      <c r="N1597" s="725">
        <f t="shared" si="30"/>
        <v>1476</v>
      </c>
    </row>
    <row r="1598" spans="1:14" ht="45">
      <c r="A1598" s="594">
        <v>1879</v>
      </c>
      <c r="B1598" s="668" t="s">
        <v>6674</v>
      </c>
      <c r="C1598" s="667" t="s">
        <v>6675</v>
      </c>
      <c r="D1598" s="851">
        <f>7072-1604-373-504</f>
        <v>4591</v>
      </c>
      <c r="E1598" s="916" t="s">
        <v>10392</v>
      </c>
      <c r="F1598" s="1021">
        <v>7214802.4100000001</v>
      </c>
      <c r="G1598" s="545" t="s">
        <v>6283</v>
      </c>
      <c r="H1598" s="709" t="s">
        <v>6676</v>
      </c>
      <c r="I1598" s="83"/>
      <c r="J1598" s="698"/>
      <c r="K1598" s="698"/>
      <c r="L1598" s="698"/>
      <c r="M1598" s="692"/>
      <c r="N1598" s="725">
        <f t="shared" si="30"/>
        <v>1477</v>
      </c>
    </row>
    <row r="1599" spans="1:14" ht="45">
      <c r="A1599" s="589">
        <v>1880</v>
      </c>
      <c r="B1599" s="589" t="s">
        <v>6677</v>
      </c>
      <c r="C1599" s="589" t="s">
        <v>6678</v>
      </c>
      <c r="D1599" s="669">
        <v>11150</v>
      </c>
      <c r="E1599" s="589" t="s">
        <v>6679</v>
      </c>
      <c r="F1599" s="940">
        <v>19003279.5</v>
      </c>
      <c r="G1599" s="591" t="s">
        <v>6283</v>
      </c>
      <c r="H1599" s="698" t="s">
        <v>6680</v>
      </c>
      <c r="I1599" s="589"/>
      <c r="J1599" s="584" t="s">
        <v>182</v>
      </c>
      <c r="K1599" s="584" t="s">
        <v>6681</v>
      </c>
      <c r="L1599" s="584" t="s">
        <v>6682</v>
      </c>
      <c r="M1599" s="692"/>
      <c r="N1599" s="725">
        <f t="shared" si="30"/>
        <v>1478</v>
      </c>
    </row>
    <row r="1600" spans="1:14" ht="45">
      <c r="A1600" s="594">
        <v>1881</v>
      </c>
      <c r="B1600" s="668" t="s">
        <v>6686</v>
      </c>
      <c r="C1600" s="667" t="s">
        <v>6687</v>
      </c>
      <c r="D1600" s="665">
        <v>847</v>
      </c>
      <c r="E1600" s="668" t="s">
        <v>6619</v>
      </c>
      <c r="F1600" s="935">
        <v>265551.44</v>
      </c>
      <c r="G1600" s="545" t="s">
        <v>6283</v>
      </c>
      <c r="H1600" s="709" t="s">
        <v>6688</v>
      </c>
      <c r="I1600" s="83"/>
      <c r="J1600" s="83"/>
      <c r="K1600" s="83"/>
      <c r="L1600" s="83"/>
      <c r="M1600" s="692"/>
      <c r="N1600" s="725">
        <f t="shared" si="30"/>
        <v>1479</v>
      </c>
    </row>
    <row r="1601" spans="1:14" ht="45">
      <c r="A1601" s="594">
        <v>1882</v>
      </c>
      <c r="B1601" s="668" t="s">
        <v>6689</v>
      </c>
      <c r="C1601" s="667" t="s">
        <v>6690</v>
      </c>
      <c r="D1601" s="665">
        <v>2781</v>
      </c>
      <c r="E1601" s="668" t="s">
        <v>6691</v>
      </c>
      <c r="F1601" s="935">
        <v>835217.73</v>
      </c>
      <c r="G1601" s="545" t="s">
        <v>6283</v>
      </c>
      <c r="H1601" s="709" t="s">
        <v>6692</v>
      </c>
      <c r="I1601" s="83"/>
      <c r="J1601" s="701" t="s">
        <v>7082</v>
      </c>
      <c r="K1601" s="701" t="s">
        <v>7083</v>
      </c>
      <c r="L1601" s="701" t="s">
        <v>7084</v>
      </c>
      <c r="M1601" s="692"/>
      <c r="N1601" s="725">
        <f t="shared" si="30"/>
        <v>1480</v>
      </c>
    </row>
    <row r="1602" spans="1:14" ht="45">
      <c r="A1602" s="594">
        <v>1883</v>
      </c>
      <c r="B1602" s="589" t="s">
        <v>6693</v>
      </c>
      <c r="C1602" s="594" t="s">
        <v>6694</v>
      </c>
      <c r="D1602" s="499">
        <v>6209</v>
      </c>
      <c r="E1602" s="589" t="s">
        <v>6695</v>
      </c>
      <c r="F1602" s="935">
        <v>22910154.469999999</v>
      </c>
      <c r="G1602" s="591" t="s">
        <v>6283</v>
      </c>
      <c r="H1602" s="698" t="s">
        <v>6696</v>
      </c>
      <c r="I1602" s="594"/>
      <c r="J1602" s="848" t="s">
        <v>9482</v>
      </c>
      <c r="K1602" s="305" t="s">
        <v>7957</v>
      </c>
      <c r="L1602" s="848" t="s">
        <v>9483</v>
      </c>
      <c r="M1602" s="888" t="s">
        <v>9484</v>
      </c>
      <c r="N1602" s="725">
        <f t="shared" si="30"/>
        <v>1481</v>
      </c>
    </row>
    <row r="1603" spans="1:14" ht="45">
      <c r="A1603" s="594">
        <v>1885</v>
      </c>
      <c r="B1603" s="589" t="s">
        <v>6697</v>
      </c>
      <c r="C1603" s="594" t="s">
        <v>6698</v>
      </c>
      <c r="D1603" s="499">
        <v>220</v>
      </c>
      <c r="E1603" s="589" t="s">
        <v>6699</v>
      </c>
      <c r="F1603" s="940">
        <v>508075.91</v>
      </c>
      <c r="G1603" s="591" t="s">
        <v>6283</v>
      </c>
      <c r="H1603" s="698" t="s">
        <v>6700</v>
      </c>
      <c r="I1603" s="594"/>
      <c r="J1603" s="855"/>
      <c r="K1603" s="855"/>
      <c r="L1603" s="855"/>
      <c r="M1603" s="700"/>
      <c r="N1603" s="725">
        <f>N1602+1</f>
        <v>1482</v>
      </c>
    </row>
    <row r="1604" spans="1:14" ht="38.25">
      <c r="A1604" s="594">
        <v>1886</v>
      </c>
      <c r="B1604" s="589" t="s">
        <v>6697</v>
      </c>
      <c r="C1604" s="563" t="s">
        <v>6701</v>
      </c>
      <c r="D1604" s="499">
        <v>207</v>
      </c>
      <c r="E1604" s="589" t="s">
        <v>6699</v>
      </c>
      <c r="F1604" s="940">
        <v>19910.29</v>
      </c>
      <c r="G1604" s="591" t="s">
        <v>6283</v>
      </c>
      <c r="H1604" s="563" t="s">
        <v>6702</v>
      </c>
      <c r="I1604" s="594"/>
      <c r="J1604" s="855"/>
      <c r="K1604" s="855"/>
      <c r="L1604" s="855"/>
      <c r="M1604" s="700"/>
      <c r="N1604" s="725">
        <f t="shared" si="30"/>
        <v>1483</v>
      </c>
    </row>
    <row r="1605" spans="1:14" ht="45">
      <c r="A1605" s="594">
        <v>1887</v>
      </c>
      <c r="B1605" s="589" t="s">
        <v>6636</v>
      </c>
      <c r="C1605" s="594" t="s">
        <v>6703</v>
      </c>
      <c r="D1605" s="851">
        <f>13762-986-5858</f>
        <v>6918</v>
      </c>
      <c r="E1605" s="916" t="s">
        <v>10078</v>
      </c>
      <c r="F1605" s="935">
        <v>10464996.960000001</v>
      </c>
      <c r="G1605" s="591" t="s">
        <v>6283</v>
      </c>
      <c r="H1605" s="563" t="s">
        <v>6705</v>
      </c>
      <c r="I1605" s="83"/>
      <c r="J1605" s="855"/>
      <c r="K1605" s="855"/>
      <c r="L1605" s="855"/>
      <c r="M1605" s="692"/>
      <c r="N1605" s="725">
        <f t="shared" si="30"/>
        <v>1484</v>
      </c>
    </row>
    <row r="1606" spans="1:14" ht="45">
      <c r="A1606" s="594">
        <v>1888</v>
      </c>
      <c r="B1606" s="671" t="s">
        <v>6706</v>
      </c>
      <c r="C1606" s="670" t="s">
        <v>6707</v>
      </c>
      <c r="D1606" s="665">
        <v>6760</v>
      </c>
      <c r="E1606" s="671" t="s">
        <v>6708</v>
      </c>
      <c r="F1606" s="940">
        <v>34025919.200000003</v>
      </c>
      <c r="G1606" s="545" t="s">
        <v>6283</v>
      </c>
      <c r="H1606" s="709" t="s">
        <v>6709</v>
      </c>
      <c r="I1606" s="670"/>
      <c r="J1606" s="83"/>
      <c r="K1606" s="83"/>
      <c r="L1606" s="83"/>
      <c r="M1606" s="692"/>
      <c r="N1606" s="725">
        <f t="shared" si="30"/>
        <v>1485</v>
      </c>
    </row>
    <row r="1607" spans="1:14" ht="105">
      <c r="A1607" s="594">
        <v>1889</v>
      </c>
      <c r="B1607" s="589" t="s">
        <v>6710</v>
      </c>
      <c r="C1607" s="594" t="s">
        <v>6711</v>
      </c>
      <c r="D1607" s="499">
        <v>586</v>
      </c>
      <c r="E1607" s="589" t="s">
        <v>6713</v>
      </c>
      <c r="F1607" s="940">
        <v>501592.56</v>
      </c>
      <c r="G1607" s="591" t="s">
        <v>6283</v>
      </c>
      <c r="H1607" s="698" t="s">
        <v>6712</v>
      </c>
      <c r="I1607" s="83"/>
      <c r="J1607" s="83"/>
      <c r="K1607" s="83"/>
      <c r="L1607" s="83"/>
      <c r="M1607" s="692"/>
      <c r="N1607" s="725">
        <f t="shared" si="30"/>
        <v>1486</v>
      </c>
    </row>
    <row r="1608" spans="1:14" ht="45">
      <c r="A1608" s="594">
        <v>1890</v>
      </c>
      <c r="B1608" s="594" t="s">
        <v>6714</v>
      </c>
      <c r="C1608" s="563" t="s">
        <v>6715</v>
      </c>
      <c r="D1608" s="499">
        <v>2947</v>
      </c>
      <c r="E1608" s="589" t="s">
        <v>6713</v>
      </c>
      <c r="F1608" s="940">
        <v>3036470.92</v>
      </c>
      <c r="G1608" s="591" t="s">
        <v>6283</v>
      </c>
      <c r="H1608" s="698" t="s">
        <v>6716</v>
      </c>
      <c r="I1608" s="83"/>
      <c r="J1608" s="83"/>
      <c r="K1608" s="83"/>
      <c r="L1608" s="83"/>
      <c r="M1608" s="692"/>
      <c r="N1608" s="725">
        <f t="shared" si="30"/>
        <v>1487</v>
      </c>
    </row>
    <row r="1609" spans="1:14" ht="45">
      <c r="A1609" s="594">
        <v>1891</v>
      </c>
      <c r="B1609" s="594" t="s">
        <v>6717</v>
      </c>
      <c r="C1609" s="594" t="s">
        <v>6718</v>
      </c>
      <c r="D1609" s="851">
        <f>15675-188</f>
        <v>15487</v>
      </c>
      <c r="E1609" s="984" t="s">
        <v>7142</v>
      </c>
      <c r="F1609" s="1002">
        <v>11336019.390000001</v>
      </c>
      <c r="G1609" s="591" t="s">
        <v>6283</v>
      </c>
      <c r="H1609" s="617" t="s">
        <v>6719</v>
      </c>
      <c r="I1609" s="594"/>
      <c r="J1609" s="594"/>
      <c r="K1609" s="594"/>
      <c r="L1609" s="594"/>
      <c r="M1609" s="700"/>
      <c r="N1609" s="725">
        <f t="shared" si="30"/>
        <v>1488</v>
      </c>
    </row>
    <row r="1610" spans="1:14" ht="45">
      <c r="A1610" s="594">
        <v>1892</v>
      </c>
      <c r="B1610" s="675" t="s">
        <v>6720</v>
      </c>
      <c r="C1610" s="594" t="s">
        <v>6721</v>
      </c>
      <c r="D1610" s="499">
        <v>37507</v>
      </c>
      <c r="E1610" s="589" t="s">
        <v>6619</v>
      </c>
      <c r="F1610" s="940">
        <v>24682981.629999999</v>
      </c>
      <c r="G1610" s="591" t="s">
        <v>6283</v>
      </c>
      <c r="H1610" s="676" t="s">
        <v>6722</v>
      </c>
      <c r="I1610" s="594"/>
      <c r="J1610" s="594"/>
      <c r="K1610" s="594"/>
      <c r="L1610" s="594"/>
      <c r="M1610" s="700"/>
      <c r="N1610" s="725">
        <f t="shared" si="30"/>
        <v>1489</v>
      </c>
    </row>
    <row r="1611" spans="1:14" ht="45">
      <c r="A1611" s="594">
        <v>1893</v>
      </c>
      <c r="B1611" s="594" t="s">
        <v>6723</v>
      </c>
      <c r="C1611" s="594" t="s">
        <v>6724</v>
      </c>
      <c r="D1611" s="499">
        <v>16108</v>
      </c>
      <c r="E1611" s="589" t="s">
        <v>5340</v>
      </c>
      <c r="F1611" s="940">
        <v>24940144.82</v>
      </c>
      <c r="G1611" s="591" t="s">
        <v>6283</v>
      </c>
      <c r="H1611" s="698" t="s">
        <v>6725</v>
      </c>
      <c r="I1611" s="594"/>
      <c r="J1611" s="855"/>
      <c r="K1611" s="855"/>
      <c r="L1611" s="855"/>
      <c r="M1611" s="700"/>
      <c r="N1611" s="725">
        <f t="shared" si="30"/>
        <v>1490</v>
      </c>
    </row>
    <row r="1612" spans="1:14" ht="60">
      <c r="A1612" s="594">
        <v>1894</v>
      </c>
      <c r="B1612" s="589" t="s">
        <v>6726</v>
      </c>
      <c r="C1612" s="594" t="s">
        <v>6727</v>
      </c>
      <c r="D1612" s="499">
        <v>47300</v>
      </c>
      <c r="E1612" s="589" t="s">
        <v>6728</v>
      </c>
      <c r="F1612" s="589" t="s">
        <v>6297</v>
      </c>
      <c r="G1612" s="672" t="s">
        <v>6729</v>
      </c>
      <c r="H1612" s="698" t="s">
        <v>6730</v>
      </c>
      <c r="I1612" s="594"/>
      <c r="J1612" s="83"/>
      <c r="K1612" s="83"/>
      <c r="L1612" s="83"/>
      <c r="M1612" s="692"/>
      <c r="N1612" s="725">
        <f t="shared" si="30"/>
        <v>1491</v>
      </c>
    </row>
    <row r="1613" spans="1:14" ht="45">
      <c r="A1613" s="594">
        <v>1897</v>
      </c>
      <c r="B1613" s="674" t="s">
        <v>6234</v>
      </c>
      <c r="C1613" s="673" t="s">
        <v>6732</v>
      </c>
      <c r="D1613" s="499">
        <f>6162-5823</f>
        <v>339</v>
      </c>
      <c r="E1613" s="698" t="s">
        <v>5984</v>
      </c>
      <c r="F1613" s="935">
        <v>8360416.7400000002</v>
      </c>
      <c r="G1613" s="545" t="s">
        <v>6283</v>
      </c>
      <c r="H1613" s="709" t="s">
        <v>6733</v>
      </c>
      <c r="I1613" s="83"/>
      <c r="J1613" s="83"/>
      <c r="K1613" s="83"/>
      <c r="L1613" s="83"/>
      <c r="M1613" s="692"/>
      <c r="N1613" s="725">
        <f t="shared" si="30"/>
        <v>1492</v>
      </c>
    </row>
    <row r="1614" spans="1:14" ht="45">
      <c r="A1614" s="594">
        <v>1898</v>
      </c>
      <c r="B1614" s="674" t="s">
        <v>6234</v>
      </c>
      <c r="C1614" s="673" t="s">
        <v>6734</v>
      </c>
      <c r="D1614" s="499">
        <f>4907-4623</f>
        <v>284</v>
      </c>
      <c r="E1614" s="698" t="s">
        <v>5984</v>
      </c>
      <c r="F1614" s="935">
        <v>6492304.4900000002</v>
      </c>
      <c r="G1614" s="545" t="s">
        <v>6283</v>
      </c>
      <c r="H1614" s="709" t="s">
        <v>6735</v>
      </c>
      <c r="I1614" s="83"/>
      <c r="J1614" s="83"/>
      <c r="K1614" s="83"/>
      <c r="L1614" s="83"/>
      <c r="M1614" s="692"/>
      <c r="N1614" s="725">
        <f t="shared" si="30"/>
        <v>1493</v>
      </c>
    </row>
    <row r="1615" spans="1:14" ht="45">
      <c r="A1615" s="700">
        <v>1899</v>
      </c>
      <c r="B1615" s="810" t="s">
        <v>6234</v>
      </c>
      <c r="C1615" s="809" t="s">
        <v>6736</v>
      </c>
      <c r="D1615" s="499">
        <f>3524-3310</f>
        <v>214</v>
      </c>
      <c r="E1615" s="698" t="s">
        <v>5984</v>
      </c>
      <c r="F1615" s="935">
        <v>4545607.5999999996</v>
      </c>
      <c r="G1615" s="704" t="s">
        <v>6283</v>
      </c>
      <c r="H1615" s="810" t="s">
        <v>6737</v>
      </c>
      <c r="I1615" s="83"/>
      <c r="J1615" s="83"/>
      <c r="K1615" s="83"/>
      <c r="L1615" s="83"/>
      <c r="M1615" s="692"/>
      <c r="N1615" s="725">
        <f t="shared" si="30"/>
        <v>1494</v>
      </c>
    </row>
    <row r="1616" spans="1:14" ht="45">
      <c r="A1616" s="594">
        <v>1902</v>
      </c>
      <c r="B1616" s="674" t="s">
        <v>6731</v>
      </c>
      <c r="C1616" s="523" t="s">
        <v>6738</v>
      </c>
      <c r="D1616" s="499">
        <f>6307-6301</f>
        <v>6</v>
      </c>
      <c r="E1616" s="698" t="s">
        <v>6097</v>
      </c>
      <c r="F1616" s="935">
        <v>8619398.4800000004</v>
      </c>
      <c r="G1616" s="545" t="s">
        <v>6283</v>
      </c>
      <c r="H1616" s="709" t="s">
        <v>6739</v>
      </c>
      <c r="I1616" s="83"/>
      <c r="J1616" s="83"/>
      <c r="K1616" s="83"/>
      <c r="L1616" s="83"/>
      <c r="M1616" s="692"/>
      <c r="N1616" s="785">
        <f t="shared" si="30"/>
        <v>1495</v>
      </c>
    </row>
    <row r="1617" spans="1:14" ht="45">
      <c r="A1617" s="594">
        <v>1904</v>
      </c>
      <c r="B1617" s="678" t="s">
        <v>6740</v>
      </c>
      <c r="C1617" s="677" t="s">
        <v>6741</v>
      </c>
      <c r="D1617" s="665">
        <v>65546</v>
      </c>
      <c r="E1617" s="698" t="s">
        <v>7392</v>
      </c>
      <c r="F1617" s="935">
        <v>31571078.469999999</v>
      </c>
      <c r="G1617" s="545" t="s">
        <v>6283</v>
      </c>
      <c r="H1617" s="709" t="s">
        <v>6742</v>
      </c>
      <c r="I1617" s="83"/>
      <c r="J1617" s="902" t="s">
        <v>9972</v>
      </c>
      <c r="K1617" s="902" t="s">
        <v>9975</v>
      </c>
      <c r="L1617" s="902" t="s">
        <v>10040</v>
      </c>
      <c r="M1617" s="692"/>
      <c r="N1617" s="725">
        <f t="shared" si="30"/>
        <v>1496</v>
      </c>
    </row>
    <row r="1618" spans="1:14" ht="45">
      <c r="A1618" s="594">
        <v>1905</v>
      </c>
      <c r="B1618" s="677" t="s">
        <v>6834</v>
      </c>
      <c r="C1618" s="677" t="s">
        <v>6835</v>
      </c>
      <c r="D1618" s="665">
        <v>1192</v>
      </c>
      <c r="E1618" s="678" t="s">
        <v>6836</v>
      </c>
      <c r="F1618" s="935">
        <v>1847242.4</v>
      </c>
      <c r="G1618" s="545" t="s">
        <v>6283</v>
      </c>
      <c r="H1618" s="709" t="s">
        <v>6837</v>
      </c>
      <c r="I1618" s="677"/>
      <c r="J1618" s="677"/>
      <c r="K1618" s="677"/>
      <c r="L1618" s="677"/>
      <c r="M1618" s="835"/>
      <c r="N1618" s="725">
        <f t="shared" si="30"/>
        <v>1497</v>
      </c>
    </row>
    <row r="1619" spans="1:14" ht="45">
      <c r="A1619" s="594">
        <v>1906</v>
      </c>
      <c r="B1619" s="678" t="s">
        <v>6838</v>
      </c>
      <c r="C1619" s="677" t="s">
        <v>6839</v>
      </c>
      <c r="D1619" s="665">
        <v>65152</v>
      </c>
      <c r="E1619" s="677" t="s">
        <v>6704</v>
      </c>
      <c r="F1619" s="935">
        <v>83010814.719999999</v>
      </c>
      <c r="G1619" s="545" t="s">
        <v>6283</v>
      </c>
      <c r="H1619" s="709" t="s">
        <v>6840</v>
      </c>
      <c r="I1619" s="677"/>
      <c r="J1619" s="677"/>
      <c r="K1619" s="677"/>
      <c r="L1619" s="677"/>
      <c r="M1619" s="835"/>
      <c r="N1619" s="725">
        <f t="shared" si="30"/>
        <v>1498</v>
      </c>
    </row>
    <row r="1620" spans="1:14" ht="45">
      <c r="A1620" s="594">
        <v>1908</v>
      </c>
      <c r="B1620" s="678" t="s">
        <v>6860</v>
      </c>
      <c r="C1620" s="682" t="s">
        <v>6861</v>
      </c>
      <c r="D1620" s="665">
        <v>599</v>
      </c>
      <c r="E1620" s="677" t="s">
        <v>2199</v>
      </c>
      <c r="F1620" s="940">
        <v>207864.98</v>
      </c>
      <c r="G1620" s="545" t="s">
        <v>6283</v>
      </c>
      <c r="H1620" s="709" t="s">
        <v>6862</v>
      </c>
      <c r="I1620" s="83"/>
      <c r="J1620" s="83"/>
      <c r="K1620" s="83"/>
      <c r="L1620" s="83"/>
      <c r="M1620" s="692"/>
      <c r="N1620" s="725">
        <f t="shared" si="30"/>
        <v>1499</v>
      </c>
    </row>
    <row r="1621" spans="1:14" ht="38.25">
      <c r="A1621" s="594">
        <v>1909</v>
      </c>
      <c r="B1621" s="523" t="s">
        <v>6863</v>
      </c>
      <c r="C1621" s="679" t="s">
        <v>6864</v>
      </c>
      <c r="D1621" s="665">
        <v>12507</v>
      </c>
      <c r="E1621" s="523" t="s">
        <v>6865</v>
      </c>
      <c r="F1621" s="940">
        <v>15176143.18</v>
      </c>
      <c r="G1621" s="545" t="s">
        <v>6283</v>
      </c>
      <c r="H1621" s="523" t="s">
        <v>6866</v>
      </c>
      <c r="I1621" s="679"/>
      <c r="J1621" s="679"/>
      <c r="K1621" s="679"/>
      <c r="L1621" s="679"/>
      <c r="M1621" s="692"/>
      <c r="N1621" s="725">
        <f t="shared" ref="N1621:N1652" si="31">N1620+1</f>
        <v>1500</v>
      </c>
    </row>
    <row r="1622" spans="1:14" ht="45">
      <c r="A1622" s="594">
        <v>1910</v>
      </c>
      <c r="B1622" s="523" t="s">
        <v>6863</v>
      </c>
      <c r="C1622" s="679" t="s">
        <v>6867</v>
      </c>
      <c r="D1622" s="665">
        <v>13466</v>
      </c>
      <c r="E1622" s="523" t="s">
        <v>6865</v>
      </c>
      <c r="F1622" s="940">
        <v>16339805.24</v>
      </c>
      <c r="G1622" s="545" t="s">
        <v>6283</v>
      </c>
      <c r="H1622" s="709" t="s">
        <v>6868</v>
      </c>
      <c r="I1622" s="679"/>
      <c r="J1622" s="679"/>
      <c r="K1622" s="679"/>
      <c r="L1622" s="679"/>
      <c r="M1622" s="692"/>
      <c r="N1622" s="725">
        <f t="shared" si="31"/>
        <v>1501</v>
      </c>
    </row>
    <row r="1623" spans="1:14" ht="45">
      <c r="A1623" s="594">
        <v>1911</v>
      </c>
      <c r="B1623" s="523" t="s">
        <v>6863</v>
      </c>
      <c r="C1623" s="679" t="s">
        <v>6869</v>
      </c>
      <c r="D1623" s="665">
        <v>5976</v>
      </c>
      <c r="E1623" s="523" t="s">
        <v>6870</v>
      </c>
      <c r="F1623" s="940">
        <v>8871132.9600000009</v>
      </c>
      <c r="G1623" s="545" t="s">
        <v>6283</v>
      </c>
      <c r="H1623" s="709" t="s">
        <v>6871</v>
      </c>
      <c r="I1623" s="679"/>
      <c r="J1623" s="679"/>
      <c r="K1623" s="679"/>
      <c r="L1623" s="679"/>
      <c r="M1623" s="692"/>
      <c r="N1623" s="725">
        <f t="shared" si="31"/>
        <v>1502</v>
      </c>
    </row>
    <row r="1624" spans="1:14" ht="45">
      <c r="A1624" s="594">
        <v>1912</v>
      </c>
      <c r="B1624" s="523" t="s">
        <v>6863</v>
      </c>
      <c r="C1624" s="679" t="s">
        <v>6872</v>
      </c>
      <c r="D1624" s="665">
        <v>11400</v>
      </c>
      <c r="E1624" s="523" t="s">
        <v>6870</v>
      </c>
      <c r="F1624" s="940">
        <v>16331526</v>
      </c>
      <c r="G1624" s="545" t="s">
        <v>6283</v>
      </c>
      <c r="H1624" s="709" t="s">
        <v>6873</v>
      </c>
      <c r="I1624" s="679"/>
      <c r="J1624" s="679"/>
      <c r="K1624" s="679"/>
      <c r="L1624" s="679"/>
      <c r="M1624" s="692"/>
      <c r="N1624" s="725">
        <f t="shared" si="31"/>
        <v>1503</v>
      </c>
    </row>
    <row r="1625" spans="1:14" ht="45">
      <c r="A1625" s="594">
        <v>1913</v>
      </c>
      <c r="B1625" s="523" t="s">
        <v>6863</v>
      </c>
      <c r="C1625" s="679" t="s">
        <v>6874</v>
      </c>
      <c r="D1625" s="665">
        <v>7998</v>
      </c>
      <c r="E1625" s="523" t="s">
        <v>6865</v>
      </c>
      <c r="F1625" s="940">
        <v>9704868.7300000004</v>
      </c>
      <c r="G1625" s="545" t="s">
        <v>6283</v>
      </c>
      <c r="H1625" s="709" t="s">
        <v>6875</v>
      </c>
      <c r="I1625" s="679"/>
      <c r="J1625" s="679"/>
      <c r="K1625" s="679"/>
      <c r="L1625" s="679"/>
      <c r="M1625" s="692"/>
      <c r="N1625" s="725">
        <f t="shared" si="31"/>
        <v>1504</v>
      </c>
    </row>
    <row r="1626" spans="1:14" ht="45">
      <c r="A1626" s="594">
        <v>1914</v>
      </c>
      <c r="B1626" s="523" t="s">
        <v>6863</v>
      </c>
      <c r="C1626" s="679" t="s">
        <v>6876</v>
      </c>
      <c r="D1626" s="665">
        <v>7090</v>
      </c>
      <c r="E1626" s="523" t="s">
        <v>6865</v>
      </c>
      <c r="F1626" s="940">
        <v>8603090.6799999997</v>
      </c>
      <c r="G1626" s="545" t="s">
        <v>6283</v>
      </c>
      <c r="H1626" s="709" t="s">
        <v>6877</v>
      </c>
      <c r="I1626" s="679"/>
      <c r="J1626" s="679"/>
      <c r="K1626" s="679"/>
      <c r="L1626" s="679"/>
      <c r="M1626" s="692"/>
      <c r="N1626" s="725">
        <f t="shared" si="31"/>
        <v>1505</v>
      </c>
    </row>
    <row r="1627" spans="1:14" ht="45">
      <c r="A1627" s="594">
        <v>1915</v>
      </c>
      <c r="B1627" s="523" t="s">
        <v>6863</v>
      </c>
      <c r="C1627" s="679" t="s">
        <v>6878</v>
      </c>
      <c r="D1627" s="665">
        <v>5296</v>
      </c>
      <c r="E1627" s="608" t="s">
        <v>10393</v>
      </c>
      <c r="F1627" s="982">
        <v>6426229.6600000001</v>
      </c>
      <c r="G1627" s="921" t="s">
        <v>6283</v>
      </c>
      <c r="H1627" s="1020" t="s">
        <v>6879</v>
      </c>
      <c r="I1627" s="1019"/>
      <c r="J1627" s="902" t="s">
        <v>9974</v>
      </c>
      <c r="K1627" s="902" t="s">
        <v>10394</v>
      </c>
      <c r="L1627" s="902" t="s">
        <v>10395</v>
      </c>
      <c r="M1627" s="692"/>
      <c r="N1627" s="725">
        <f t="shared" si="31"/>
        <v>1506</v>
      </c>
    </row>
    <row r="1628" spans="1:14" ht="45">
      <c r="A1628" s="594">
        <v>1916</v>
      </c>
      <c r="B1628" s="523" t="s">
        <v>6863</v>
      </c>
      <c r="C1628" s="679" t="s">
        <v>6880</v>
      </c>
      <c r="D1628" s="665">
        <v>1172</v>
      </c>
      <c r="E1628" s="563" t="s">
        <v>6582</v>
      </c>
      <c r="F1628" s="934">
        <v>1422118.8</v>
      </c>
      <c r="G1628" s="921" t="s">
        <v>6283</v>
      </c>
      <c r="H1628" s="945" t="s">
        <v>6881</v>
      </c>
      <c r="I1628" s="944"/>
      <c r="J1628" s="902" t="s">
        <v>9974</v>
      </c>
      <c r="K1628" s="902" t="s">
        <v>9975</v>
      </c>
      <c r="L1628" s="902" t="s">
        <v>10004</v>
      </c>
      <c r="M1628" s="692"/>
      <c r="N1628" s="725">
        <f t="shared" si="31"/>
        <v>1507</v>
      </c>
    </row>
    <row r="1629" spans="1:14" ht="55.5" customHeight="1">
      <c r="A1629" s="594">
        <v>1917</v>
      </c>
      <c r="B1629" s="523" t="s">
        <v>6882</v>
      </c>
      <c r="C1629" s="679" t="s">
        <v>6883</v>
      </c>
      <c r="D1629" s="665">
        <v>1734</v>
      </c>
      <c r="E1629" s="680" t="s">
        <v>6619</v>
      </c>
      <c r="F1629" s="940">
        <v>2907553.86</v>
      </c>
      <c r="G1629" s="545" t="s">
        <v>6283</v>
      </c>
      <c r="H1629" s="709" t="s">
        <v>6884</v>
      </c>
      <c r="I1629" s="679"/>
      <c r="J1629" s="918"/>
      <c r="K1629" s="918"/>
      <c r="L1629" s="918"/>
      <c r="M1629" s="692"/>
      <c r="N1629" s="725">
        <f t="shared" si="31"/>
        <v>1508</v>
      </c>
    </row>
    <row r="1630" spans="1:14" ht="45">
      <c r="A1630" s="594">
        <v>1918</v>
      </c>
      <c r="B1630" s="680" t="s">
        <v>6885</v>
      </c>
      <c r="C1630" s="679" t="s">
        <v>6886</v>
      </c>
      <c r="D1630" s="665">
        <v>2530</v>
      </c>
      <c r="E1630" s="679" t="s">
        <v>6887</v>
      </c>
      <c r="F1630" s="940">
        <v>3944548.3</v>
      </c>
      <c r="G1630" s="545" t="s">
        <v>6283</v>
      </c>
      <c r="H1630" s="709" t="s">
        <v>6888</v>
      </c>
      <c r="I1630" s="679"/>
      <c r="J1630" s="584" t="s">
        <v>6889</v>
      </c>
      <c r="K1630" s="584" t="s">
        <v>6890</v>
      </c>
      <c r="L1630" s="584" t="s">
        <v>6891</v>
      </c>
      <c r="M1630" s="692"/>
      <c r="N1630" s="725">
        <f t="shared" si="31"/>
        <v>1509</v>
      </c>
    </row>
    <row r="1631" spans="1:14" ht="45">
      <c r="A1631" s="594">
        <v>1919</v>
      </c>
      <c r="B1631" s="523" t="s">
        <v>6882</v>
      </c>
      <c r="C1631" s="679" t="s">
        <v>6892</v>
      </c>
      <c r="D1631" s="665">
        <v>2374</v>
      </c>
      <c r="E1631" s="680" t="s">
        <v>6893</v>
      </c>
      <c r="F1631" s="940">
        <v>3704888.14</v>
      </c>
      <c r="G1631" s="545" t="s">
        <v>6283</v>
      </c>
      <c r="H1631" s="709" t="s">
        <v>6894</v>
      </c>
      <c r="I1631" s="679"/>
      <c r="J1631" s="918"/>
      <c r="K1631" s="918"/>
      <c r="L1631" s="918"/>
      <c r="M1631" s="692"/>
      <c r="N1631" s="725">
        <f t="shared" si="31"/>
        <v>1510</v>
      </c>
    </row>
    <row r="1632" spans="1:14" ht="45">
      <c r="A1632" s="594">
        <v>1920</v>
      </c>
      <c r="B1632" s="680" t="s">
        <v>6895</v>
      </c>
      <c r="C1632" s="679" t="s">
        <v>6896</v>
      </c>
      <c r="D1632" s="665">
        <v>35717</v>
      </c>
      <c r="E1632" s="680" t="s">
        <v>6897</v>
      </c>
      <c r="F1632" s="940">
        <v>2177308.3199999998</v>
      </c>
      <c r="G1632" s="545" t="s">
        <v>6283</v>
      </c>
      <c r="H1632" s="709" t="s">
        <v>6898</v>
      </c>
      <c r="I1632" s="83"/>
      <c r="J1632" s="584" t="s">
        <v>6899</v>
      </c>
      <c r="K1632" s="584" t="s">
        <v>6900</v>
      </c>
      <c r="L1632" s="687" t="s">
        <v>6901</v>
      </c>
      <c r="M1632" s="692"/>
      <c r="N1632" s="725">
        <f t="shared" si="31"/>
        <v>1511</v>
      </c>
    </row>
    <row r="1633" spans="1:14" ht="45">
      <c r="A1633" s="594">
        <v>1921</v>
      </c>
      <c r="B1633" s="680" t="s">
        <v>7041</v>
      </c>
      <c r="C1633" s="679" t="s">
        <v>6902</v>
      </c>
      <c r="D1633" s="665">
        <v>5700</v>
      </c>
      <c r="E1633" s="680" t="s">
        <v>6903</v>
      </c>
      <c r="F1633" s="940">
        <v>9613962</v>
      </c>
      <c r="G1633" s="545" t="s">
        <v>6283</v>
      </c>
      <c r="H1633" s="709" t="s">
        <v>7042</v>
      </c>
      <c r="I1633" s="679"/>
      <c r="J1633" s="918"/>
      <c r="K1633" s="918"/>
      <c r="L1633" s="918"/>
      <c r="M1633" s="692"/>
      <c r="N1633" s="725">
        <f t="shared" si="31"/>
        <v>1512</v>
      </c>
    </row>
    <row r="1634" spans="1:14" ht="45">
      <c r="A1634" s="594">
        <v>1922</v>
      </c>
      <c r="B1634" s="684" t="s">
        <v>6904</v>
      </c>
      <c r="C1634" s="683" t="s">
        <v>6905</v>
      </c>
      <c r="D1634" s="665">
        <v>2892</v>
      </c>
      <c r="E1634" s="684" t="s">
        <v>6169</v>
      </c>
      <c r="F1634" s="940">
        <v>2464851.6</v>
      </c>
      <c r="G1634" s="545" t="s">
        <v>6283</v>
      </c>
      <c r="H1634" s="709" t="s">
        <v>6906</v>
      </c>
      <c r="I1634" s="683"/>
      <c r="J1634" s="584" t="s">
        <v>6889</v>
      </c>
      <c r="K1634" s="584" t="s">
        <v>6890</v>
      </c>
      <c r="L1634" s="584" t="s">
        <v>6907</v>
      </c>
      <c r="M1634" s="692"/>
      <c r="N1634" s="725">
        <f t="shared" si="31"/>
        <v>1513</v>
      </c>
    </row>
    <row r="1635" spans="1:14" ht="60">
      <c r="A1635" s="594">
        <v>1923</v>
      </c>
      <c r="B1635" s="684" t="s">
        <v>6908</v>
      </c>
      <c r="C1635" s="683" t="s">
        <v>6909</v>
      </c>
      <c r="D1635" s="665">
        <v>32484</v>
      </c>
      <c r="E1635" s="698" t="s">
        <v>7362</v>
      </c>
      <c r="F1635" s="935">
        <v>25293341.760000002</v>
      </c>
      <c r="G1635" s="545" t="s">
        <v>6283</v>
      </c>
      <c r="H1635" s="709" t="s">
        <v>6910</v>
      </c>
      <c r="I1635" s="683"/>
      <c r="J1635" s="701" t="s">
        <v>6889</v>
      </c>
      <c r="K1635" s="701" t="s">
        <v>7159</v>
      </c>
      <c r="L1635" s="701" t="s">
        <v>7659</v>
      </c>
      <c r="M1635" s="692"/>
      <c r="N1635" s="725">
        <f t="shared" si="31"/>
        <v>1514</v>
      </c>
    </row>
    <row r="1636" spans="1:14" ht="45">
      <c r="A1636" s="594">
        <v>1924</v>
      </c>
      <c r="B1636" s="684" t="s">
        <v>6911</v>
      </c>
      <c r="C1636" s="683" t="s">
        <v>6912</v>
      </c>
      <c r="D1636" s="665">
        <v>43714</v>
      </c>
      <c r="E1636" s="698" t="s">
        <v>7362</v>
      </c>
      <c r="F1636" s="935">
        <v>32721677.559999999</v>
      </c>
      <c r="G1636" s="545" t="s">
        <v>6283</v>
      </c>
      <c r="H1636" s="709" t="s">
        <v>6913</v>
      </c>
      <c r="I1636" s="683"/>
      <c r="J1636" s="701" t="s">
        <v>6889</v>
      </c>
      <c r="K1636" s="701" t="s">
        <v>7159</v>
      </c>
      <c r="L1636" s="701" t="s">
        <v>7660</v>
      </c>
      <c r="M1636" s="692"/>
      <c r="N1636" s="725">
        <f t="shared" si="31"/>
        <v>1515</v>
      </c>
    </row>
    <row r="1637" spans="1:14" ht="45">
      <c r="A1637" s="594">
        <v>1925</v>
      </c>
      <c r="B1637" s="684" t="s">
        <v>6914</v>
      </c>
      <c r="C1637" s="683" t="s">
        <v>6915</v>
      </c>
      <c r="D1637" s="665">
        <v>218942</v>
      </c>
      <c r="E1637" s="698" t="s">
        <v>7362</v>
      </c>
      <c r="F1637" s="935">
        <v>114657548.59</v>
      </c>
      <c r="G1637" s="545" t="s">
        <v>6283</v>
      </c>
      <c r="H1637" s="709" t="s">
        <v>6916</v>
      </c>
      <c r="I1637" s="683"/>
      <c r="J1637" s="701" t="s">
        <v>6889</v>
      </c>
      <c r="K1637" s="701" t="s">
        <v>7159</v>
      </c>
      <c r="L1637" s="701" t="s">
        <v>7161</v>
      </c>
      <c r="M1637" s="692"/>
      <c r="N1637" s="725">
        <f t="shared" si="31"/>
        <v>1516</v>
      </c>
    </row>
    <row r="1638" spans="1:14" ht="45">
      <c r="A1638" s="594">
        <v>1926</v>
      </c>
      <c r="B1638" s="684" t="s">
        <v>6917</v>
      </c>
      <c r="C1638" s="683" t="s">
        <v>6918</v>
      </c>
      <c r="D1638" s="665">
        <v>1539748</v>
      </c>
      <c r="E1638" s="698" t="s">
        <v>7362</v>
      </c>
      <c r="F1638" s="935">
        <v>148100635.83000001</v>
      </c>
      <c r="G1638" s="545" t="s">
        <v>6283</v>
      </c>
      <c r="H1638" s="709" t="s">
        <v>6919</v>
      </c>
      <c r="I1638" s="683"/>
      <c r="J1638" s="701" t="s">
        <v>6889</v>
      </c>
      <c r="K1638" s="701" t="s">
        <v>7159</v>
      </c>
      <c r="L1638" s="701" t="s">
        <v>7160</v>
      </c>
      <c r="M1638" s="692"/>
      <c r="N1638" s="725">
        <f t="shared" si="31"/>
        <v>1517</v>
      </c>
    </row>
    <row r="1639" spans="1:14" ht="45">
      <c r="A1639" s="594">
        <v>1927</v>
      </c>
      <c r="B1639" s="684" t="s">
        <v>6920</v>
      </c>
      <c r="C1639" s="683" t="s">
        <v>6921</v>
      </c>
      <c r="D1639" s="665">
        <v>458</v>
      </c>
      <c r="E1639" s="684" t="s">
        <v>6989</v>
      </c>
      <c r="F1639" s="935">
        <v>3651139.36</v>
      </c>
      <c r="G1639" s="545" t="s">
        <v>6283</v>
      </c>
      <c r="H1639" s="709" t="s">
        <v>6922</v>
      </c>
      <c r="I1639" s="683"/>
      <c r="J1639" s="683"/>
      <c r="K1639" s="683"/>
      <c r="L1639" s="683"/>
      <c r="M1639" s="692"/>
      <c r="N1639" s="725">
        <f t="shared" si="31"/>
        <v>1518</v>
      </c>
    </row>
    <row r="1640" spans="1:14" ht="45">
      <c r="A1640" s="594">
        <v>1928</v>
      </c>
      <c r="B1640" s="589" t="s">
        <v>6923</v>
      </c>
      <c r="C1640" s="594" t="s">
        <v>6924</v>
      </c>
      <c r="D1640" s="499">
        <v>134</v>
      </c>
      <c r="E1640" s="589" t="s">
        <v>6925</v>
      </c>
      <c r="F1640" s="940">
        <v>390957.06</v>
      </c>
      <c r="G1640" s="591" t="s">
        <v>6283</v>
      </c>
      <c r="H1640" s="698" t="s">
        <v>6926</v>
      </c>
      <c r="I1640" s="83"/>
      <c r="J1640" s="83"/>
      <c r="K1640" s="83"/>
      <c r="L1640" s="83"/>
      <c r="M1640" s="692"/>
      <c r="N1640" s="725">
        <f t="shared" si="31"/>
        <v>1519</v>
      </c>
    </row>
    <row r="1641" spans="1:14" ht="45">
      <c r="A1641" s="594">
        <v>1929</v>
      </c>
      <c r="B1641" s="589" t="s">
        <v>6927</v>
      </c>
      <c r="C1641" s="594" t="s">
        <v>6928</v>
      </c>
      <c r="D1641" s="499">
        <v>671</v>
      </c>
      <c r="E1641" s="589" t="s">
        <v>2823</v>
      </c>
      <c r="F1641" s="935">
        <v>213659.82</v>
      </c>
      <c r="G1641" s="591" t="s">
        <v>6283</v>
      </c>
      <c r="H1641" s="698" t="s">
        <v>6929</v>
      </c>
      <c r="I1641" s="83"/>
      <c r="J1641" s="83"/>
      <c r="K1641" s="83"/>
      <c r="L1641" s="83"/>
      <c r="M1641" s="692"/>
      <c r="N1641" s="725">
        <f t="shared" si="31"/>
        <v>1520</v>
      </c>
    </row>
    <row r="1642" spans="1:14" ht="60">
      <c r="A1642" s="594">
        <v>1930</v>
      </c>
      <c r="B1642" s="589" t="s">
        <v>6930</v>
      </c>
      <c r="C1642" s="594" t="s">
        <v>6931</v>
      </c>
      <c r="D1642" s="499">
        <v>39227</v>
      </c>
      <c r="E1642" s="589" t="s">
        <v>6932</v>
      </c>
      <c r="F1642" s="940">
        <v>32238317.68</v>
      </c>
      <c r="G1642" s="591" t="s">
        <v>6283</v>
      </c>
      <c r="H1642" s="698" t="s">
        <v>6933</v>
      </c>
      <c r="I1642" s="594"/>
      <c r="J1642" s="853"/>
      <c r="K1642" s="853"/>
      <c r="L1642" s="853"/>
      <c r="M1642" s="692"/>
      <c r="N1642" s="725">
        <f t="shared" si="31"/>
        <v>1521</v>
      </c>
    </row>
    <row r="1643" spans="1:14" ht="45">
      <c r="A1643" s="689">
        <v>1931</v>
      </c>
      <c r="B1643" s="688" t="s">
        <v>6934</v>
      </c>
      <c r="C1643" s="690" t="s">
        <v>6935</v>
      </c>
      <c r="D1643" s="499">
        <v>11170</v>
      </c>
      <c r="E1643" s="689" t="s">
        <v>5340</v>
      </c>
      <c r="F1643" s="943">
        <v>5380174.9400000004</v>
      </c>
      <c r="G1643" s="691" t="s">
        <v>6283</v>
      </c>
      <c r="H1643" s="698" t="s">
        <v>6936</v>
      </c>
      <c r="I1643" s="689"/>
      <c r="J1643" s="902" t="s">
        <v>9972</v>
      </c>
      <c r="K1643" s="902" t="s">
        <v>9975</v>
      </c>
      <c r="L1643" s="902" t="s">
        <v>10003</v>
      </c>
      <c r="M1643" s="692"/>
      <c r="N1643" s="725">
        <f t="shared" si="31"/>
        <v>1522</v>
      </c>
    </row>
    <row r="1644" spans="1:14" ht="45">
      <c r="A1644" s="700">
        <v>1932</v>
      </c>
      <c r="B1644" s="699" t="s">
        <v>6939</v>
      </c>
      <c r="C1644" s="702" t="s">
        <v>6940</v>
      </c>
      <c r="D1644" s="705">
        <v>4263</v>
      </c>
      <c r="E1644" s="702" t="s">
        <v>5340</v>
      </c>
      <c r="F1644" s="943">
        <v>2053329.07</v>
      </c>
      <c r="G1644" s="704" t="s">
        <v>6283</v>
      </c>
      <c r="H1644" s="709" t="s">
        <v>6941</v>
      </c>
      <c r="I1644" s="702"/>
      <c r="J1644" s="902" t="s">
        <v>9972</v>
      </c>
      <c r="K1644" s="902" t="s">
        <v>9975</v>
      </c>
      <c r="L1644" s="902" t="s">
        <v>10002</v>
      </c>
      <c r="M1644" s="692"/>
      <c r="N1644" s="725">
        <f t="shared" si="31"/>
        <v>1523</v>
      </c>
    </row>
    <row r="1645" spans="1:14" ht="45">
      <c r="A1645" s="700">
        <v>1933</v>
      </c>
      <c r="B1645" s="698" t="s">
        <v>6939</v>
      </c>
      <c r="C1645" s="700" t="s">
        <v>6942</v>
      </c>
      <c r="D1645" s="499">
        <v>3022</v>
      </c>
      <c r="E1645" s="700" t="s">
        <v>5340</v>
      </c>
      <c r="F1645" s="943">
        <v>1455585.38</v>
      </c>
      <c r="G1645" s="691" t="s">
        <v>6283</v>
      </c>
      <c r="H1645" s="698" t="s">
        <v>6943</v>
      </c>
      <c r="I1645" s="700"/>
      <c r="J1645" s="902" t="s">
        <v>9972</v>
      </c>
      <c r="K1645" s="902" t="s">
        <v>9975</v>
      </c>
      <c r="L1645" s="902" t="s">
        <v>10022</v>
      </c>
      <c r="M1645" s="692"/>
      <c r="N1645" s="725">
        <f t="shared" si="31"/>
        <v>1524</v>
      </c>
    </row>
    <row r="1646" spans="1:14" ht="96" customHeight="1">
      <c r="A1646" s="700">
        <v>1934</v>
      </c>
      <c r="B1646" s="698" t="s">
        <v>6944</v>
      </c>
      <c r="C1646" s="700" t="s">
        <v>6945</v>
      </c>
      <c r="D1646" s="499">
        <v>30914</v>
      </c>
      <c r="E1646" s="698" t="s">
        <v>6946</v>
      </c>
      <c r="F1646" s="940">
        <v>5304842.4000000004</v>
      </c>
      <c r="G1646" s="691" t="s">
        <v>6283</v>
      </c>
      <c r="H1646" s="698" t="s">
        <v>6947</v>
      </c>
      <c r="I1646" s="700"/>
      <c r="J1646" s="693" t="s">
        <v>7189</v>
      </c>
      <c r="K1646" s="701" t="s">
        <v>6948</v>
      </c>
      <c r="L1646" s="613" t="s">
        <v>6949</v>
      </c>
      <c r="M1646" s="692"/>
      <c r="N1646" s="725">
        <f t="shared" si="31"/>
        <v>1525</v>
      </c>
    </row>
    <row r="1647" spans="1:14" ht="92.25" customHeight="1">
      <c r="A1647" s="700">
        <v>1935</v>
      </c>
      <c r="B1647" s="698" t="s">
        <v>6944</v>
      </c>
      <c r="C1647" s="700" t="s">
        <v>6950</v>
      </c>
      <c r="D1647" s="499">
        <v>45710</v>
      </c>
      <c r="E1647" s="698" t="s">
        <v>6946</v>
      </c>
      <c r="F1647" s="940">
        <v>7843836</v>
      </c>
      <c r="G1647" s="691" t="s">
        <v>6283</v>
      </c>
      <c r="H1647" s="698" t="s">
        <v>6951</v>
      </c>
      <c r="I1647" s="700"/>
      <c r="J1647" s="693" t="s">
        <v>7189</v>
      </c>
      <c r="K1647" s="701" t="s">
        <v>6952</v>
      </c>
      <c r="L1647" s="701" t="s">
        <v>6953</v>
      </c>
      <c r="M1647" s="692"/>
      <c r="N1647" s="725">
        <f t="shared" si="31"/>
        <v>1526</v>
      </c>
    </row>
    <row r="1648" spans="1:14" ht="45">
      <c r="A1648" s="700">
        <v>1937</v>
      </c>
      <c r="B1648" s="709" t="s">
        <v>6955</v>
      </c>
      <c r="C1648" s="708" t="s">
        <v>6956</v>
      </c>
      <c r="D1648" s="705">
        <v>4688</v>
      </c>
      <c r="E1648" s="708" t="s">
        <v>5340</v>
      </c>
      <c r="F1648" s="940">
        <v>422216.05</v>
      </c>
      <c r="G1648" s="704" t="s">
        <v>6283</v>
      </c>
      <c r="H1648" s="709" t="s">
        <v>6957</v>
      </c>
      <c r="I1648" s="708"/>
      <c r="J1648" s="855"/>
      <c r="K1648" s="855"/>
      <c r="L1648" s="855"/>
      <c r="M1648" s="692"/>
      <c r="N1648" s="725">
        <f t="shared" si="31"/>
        <v>1527</v>
      </c>
    </row>
    <row r="1649" spans="1:14" ht="45">
      <c r="A1649" s="700">
        <v>1938</v>
      </c>
      <c r="B1649" s="698" t="s">
        <v>3715</v>
      </c>
      <c r="C1649" s="700" t="s">
        <v>6958</v>
      </c>
      <c r="D1649" s="499">
        <f>30017-998</f>
        <v>29019</v>
      </c>
      <c r="E1649" s="698" t="s">
        <v>7507</v>
      </c>
      <c r="F1649" s="934">
        <v>38803336.229999997</v>
      </c>
      <c r="G1649" s="691" t="s">
        <v>6283</v>
      </c>
      <c r="H1649" s="698" t="s">
        <v>6959</v>
      </c>
      <c r="I1649" s="692"/>
      <c r="J1649" s="902" t="s">
        <v>9972</v>
      </c>
      <c r="K1649" s="902" t="s">
        <v>9975</v>
      </c>
      <c r="L1649" s="902" t="s">
        <v>10023</v>
      </c>
      <c r="M1649" s="692"/>
      <c r="N1649" s="725">
        <f t="shared" si="31"/>
        <v>1528</v>
      </c>
    </row>
    <row r="1650" spans="1:14" ht="45">
      <c r="A1650" s="700">
        <v>1939</v>
      </c>
      <c r="B1650" s="698" t="s">
        <v>3715</v>
      </c>
      <c r="C1650" s="700" t="s">
        <v>6960</v>
      </c>
      <c r="D1650" s="499">
        <v>11844</v>
      </c>
      <c r="E1650" s="698" t="s">
        <v>6961</v>
      </c>
      <c r="F1650" s="940">
        <v>18738392.399999999</v>
      </c>
      <c r="G1650" s="691" t="s">
        <v>6283</v>
      </c>
      <c r="H1650" s="698" t="s">
        <v>6962</v>
      </c>
      <c r="I1650" s="692"/>
      <c r="J1650" s="692"/>
      <c r="K1650" s="692"/>
      <c r="L1650" s="692"/>
      <c r="M1650" s="692"/>
      <c r="N1650" s="725">
        <f t="shared" si="31"/>
        <v>1529</v>
      </c>
    </row>
    <row r="1651" spans="1:14" ht="45">
      <c r="A1651" s="700">
        <v>1940</v>
      </c>
      <c r="B1651" s="698" t="s">
        <v>6963</v>
      </c>
      <c r="C1651" s="563" t="s">
        <v>6964</v>
      </c>
      <c r="D1651" s="499">
        <f>6042-2559-204</f>
        <v>3279</v>
      </c>
      <c r="E1651" s="698" t="s">
        <v>6965</v>
      </c>
      <c r="F1651" s="935">
        <v>11697795.359999999</v>
      </c>
      <c r="G1651" s="691" t="s">
        <v>6283</v>
      </c>
      <c r="H1651" s="698" t="s">
        <v>6966</v>
      </c>
      <c r="I1651" s="700"/>
      <c r="J1651" s="698"/>
      <c r="K1651" s="698"/>
      <c r="L1651" s="563"/>
      <c r="M1651" s="692"/>
      <c r="N1651" s="725">
        <f t="shared" si="31"/>
        <v>1530</v>
      </c>
    </row>
    <row r="1652" spans="1:14" ht="45">
      <c r="A1652" s="700">
        <v>1941</v>
      </c>
      <c r="B1652" s="698" t="s">
        <v>6972</v>
      </c>
      <c r="C1652" s="700" t="s">
        <v>6973</v>
      </c>
      <c r="D1652" s="499">
        <v>865</v>
      </c>
      <c r="E1652" s="823" t="s">
        <v>7586</v>
      </c>
      <c r="F1652" s="935">
        <v>3133272.2</v>
      </c>
      <c r="G1652" s="921" t="s">
        <v>6283</v>
      </c>
      <c r="H1652" s="916" t="s">
        <v>6974</v>
      </c>
      <c r="I1652" s="944"/>
      <c r="J1652" s="902" t="s">
        <v>9972</v>
      </c>
      <c r="K1652" s="902" t="s">
        <v>9975</v>
      </c>
      <c r="L1652" s="902" t="s">
        <v>10024</v>
      </c>
      <c r="M1652" s="692"/>
      <c r="N1652" s="725">
        <f t="shared" si="31"/>
        <v>1531</v>
      </c>
    </row>
    <row r="1653" spans="1:14" ht="45">
      <c r="A1653" s="700">
        <v>1942</v>
      </c>
      <c r="B1653" s="698" t="s">
        <v>6975</v>
      </c>
      <c r="C1653" s="700" t="s">
        <v>6976</v>
      </c>
      <c r="D1653" s="499">
        <v>3387</v>
      </c>
      <c r="E1653" s="698" t="s">
        <v>6977</v>
      </c>
      <c r="F1653" s="940">
        <v>2183728.12</v>
      </c>
      <c r="G1653" s="691" t="s">
        <v>6283</v>
      </c>
      <c r="H1653" s="698" t="s">
        <v>6978</v>
      </c>
      <c r="I1653" s="692"/>
      <c r="J1653" s="701" t="s">
        <v>7085</v>
      </c>
      <c r="K1653" s="848" t="s">
        <v>1939</v>
      </c>
      <c r="L1653" s="848" t="s">
        <v>9664</v>
      </c>
      <c r="M1653" s="692"/>
      <c r="N1653" s="725">
        <f t="shared" ref="N1653:N1673" si="32">N1652+1</f>
        <v>1532</v>
      </c>
    </row>
    <row r="1654" spans="1:14" ht="45">
      <c r="A1654" s="700">
        <v>1943</v>
      </c>
      <c r="B1654" s="712" t="s">
        <v>6979</v>
      </c>
      <c r="C1654" s="711" t="s">
        <v>6980</v>
      </c>
      <c r="D1654" s="705">
        <v>16544</v>
      </c>
      <c r="E1654" s="711" t="s">
        <v>5340</v>
      </c>
      <c r="F1654" s="934">
        <v>7959329.5099999998</v>
      </c>
      <c r="G1654" s="921" t="s">
        <v>6283</v>
      </c>
      <c r="H1654" s="945" t="s">
        <v>6981</v>
      </c>
      <c r="I1654" s="944"/>
      <c r="J1654" s="902" t="s">
        <v>9972</v>
      </c>
      <c r="K1654" s="902" t="s">
        <v>9975</v>
      </c>
      <c r="L1654" s="902" t="s">
        <v>10025</v>
      </c>
      <c r="M1654" s="692"/>
      <c r="N1654" s="725">
        <f t="shared" si="32"/>
        <v>1533</v>
      </c>
    </row>
    <row r="1655" spans="1:14" ht="90">
      <c r="A1655" s="700">
        <v>1944</v>
      </c>
      <c r="B1655" s="712" t="s">
        <v>6982</v>
      </c>
      <c r="C1655" s="711" t="s">
        <v>6983</v>
      </c>
      <c r="D1655" s="705">
        <v>83723</v>
      </c>
      <c r="E1655" s="711" t="s">
        <v>5340</v>
      </c>
      <c r="F1655" s="935">
        <v>7531555.0199999996</v>
      </c>
      <c r="G1655" s="704" t="s">
        <v>6283</v>
      </c>
      <c r="H1655" s="712" t="s">
        <v>6984</v>
      </c>
      <c r="I1655" s="711"/>
      <c r="J1655" s="918"/>
      <c r="K1655" s="918"/>
      <c r="L1655" s="918"/>
      <c r="M1655" s="692"/>
      <c r="N1655" s="725">
        <f t="shared" si="32"/>
        <v>1534</v>
      </c>
    </row>
    <row r="1656" spans="1:14" ht="60">
      <c r="A1656" s="700">
        <v>1945</v>
      </c>
      <c r="B1656" s="714" t="s">
        <v>6986</v>
      </c>
      <c r="C1656" s="713" t="s">
        <v>6987</v>
      </c>
      <c r="D1656" s="705">
        <v>27585</v>
      </c>
      <c r="E1656" s="724" t="s">
        <v>7060</v>
      </c>
      <c r="F1656" s="935">
        <v>161271288.90000001</v>
      </c>
      <c r="G1656" s="704" t="s">
        <v>6283</v>
      </c>
      <c r="H1656" s="714" t="s">
        <v>6988</v>
      </c>
      <c r="I1656" s="713"/>
      <c r="J1656" s="713"/>
      <c r="K1656" s="713"/>
      <c r="L1656" s="713"/>
      <c r="M1656" s="835"/>
      <c r="N1656" s="725">
        <f t="shared" si="32"/>
        <v>1535</v>
      </c>
    </row>
    <row r="1657" spans="1:14" ht="45">
      <c r="A1657" s="700">
        <v>1946</v>
      </c>
      <c r="B1657" s="716" t="s">
        <v>6990</v>
      </c>
      <c r="C1657" s="523" t="s">
        <v>6991</v>
      </c>
      <c r="D1657" s="705">
        <v>6673</v>
      </c>
      <c r="E1657" s="523" t="s">
        <v>6992</v>
      </c>
      <c r="F1657" s="943">
        <v>8097097.9100000001</v>
      </c>
      <c r="G1657" s="704"/>
      <c r="H1657" s="716" t="s">
        <v>6993</v>
      </c>
      <c r="I1657" s="713"/>
      <c r="J1657" s="902" t="s">
        <v>9972</v>
      </c>
      <c r="K1657" s="902" t="s">
        <v>9975</v>
      </c>
      <c r="L1657" s="902" t="s">
        <v>10052</v>
      </c>
      <c r="M1657" s="835"/>
      <c r="N1657" s="725">
        <f t="shared" si="32"/>
        <v>1536</v>
      </c>
    </row>
    <row r="1658" spans="1:14" ht="45">
      <c r="A1658" s="700">
        <v>1947</v>
      </c>
      <c r="B1658" s="716" t="s">
        <v>6994</v>
      </c>
      <c r="C1658" s="715" t="s">
        <v>6995</v>
      </c>
      <c r="D1658" s="705">
        <v>1938</v>
      </c>
      <c r="E1658" s="724" t="s">
        <v>6996</v>
      </c>
      <c r="F1658" s="935">
        <v>3720591.78</v>
      </c>
      <c r="G1658" s="704" t="s">
        <v>6283</v>
      </c>
      <c r="H1658" s="716" t="s">
        <v>6997</v>
      </c>
      <c r="I1658" s="692"/>
      <c r="J1658" s="692"/>
      <c r="K1658" s="692"/>
      <c r="L1658" s="692"/>
      <c r="M1658" s="692"/>
      <c r="N1658" s="725">
        <f t="shared" si="32"/>
        <v>1537</v>
      </c>
    </row>
    <row r="1659" spans="1:14" ht="45">
      <c r="A1659" s="700">
        <v>1948</v>
      </c>
      <c r="B1659" s="716" t="s">
        <v>6998</v>
      </c>
      <c r="C1659" s="715" t="s">
        <v>6999</v>
      </c>
      <c r="D1659" s="705">
        <v>10093</v>
      </c>
      <c r="E1659" s="716" t="s">
        <v>7000</v>
      </c>
      <c r="F1659" s="935">
        <v>8151363.75</v>
      </c>
      <c r="G1659" s="704" t="s">
        <v>6283</v>
      </c>
      <c r="H1659" s="718" t="s">
        <v>7001</v>
      </c>
      <c r="I1659" s="717"/>
      <c r="J1659" s="902" t="s">
        <v>9972</v>
      </c>
      <c r="K1659" s="902" t="s">
        <v>9975</v>
      </c>
      <c r="L1659" s="461" t="s">
        <v>10053</v>
      </c>
      <c r="M1659" s="692"/>
      <c r="N1659" s="725">
        <f t="shared" si="32"/>
        <v>1538</v>
      </c>
    </row>
    <row r="1660" spans="1:14" ht="45">
      <c r="A1660" s="700">
        <v>1949</v>
      </c>
      <c r="B1660" s="716" t="s">
        <v>6990</v>
      </c>
      <c r="C1660" s="523" t="s">
        <v>7002</v>
      </c>
      <c r="D1660" s="705">
        <v>17402</v>
      </c>
      <c r="E1660" s="523" t="s">
        <v>6992</v>
      </c>
      <c r="F1660" s="940">
        <v>21115794.66</v>
      </c>
      <c r="G1660" s="704" t="s">
        <v>6283</v>
      </c>
      <c r="H1660" s="716" t="s">
        <v>7003</v>
      </c>
      <c r="I1660" s="715"/>
      <c r="J1660" s="902" t="s">
        <v>9972</v>
      </c>
      <c r="K1660" s="902" t="s">
        <v>9975</v>
      </c>
      <c r="L1660" s="902" t="s">
        <v>10054</v>
      </c>
      <c r="M1660" s="692"/>
      <c r="N1660" s="725">
        <f t="shared" si="32"/>
        <v>1539</v>
      </c>
    </row>
    <row r="1661" spans="1:14" ht="45">
      <c r="A1661" s="700">
        <v>1950</v>
      </c>
      <c r="B1661" s="716" t="s">
        <v>6990</v>
      </c>
      <c r="C1661" s="523" t="s">
        <v>7004</v>
      </c>
      <c r="D1661" s="705">
        <v>4326</v>
      </c>
      <c r="E1661" s="523" t="s">
        <v>6992</v>
      </c>
      <c r="F1661" s="940">
        <v>5249220.08</v>
      </c>
      <c r="G1661" s="704" t="s">
        <v>6283</v>
      </c>
      <c r="H1661" s="716" t="s">
        <v>7005</v>
      </c>
      <c r="I1661" s="715"/>
      <c r="J1661" s="902" t="s">
        <v>9972</v>
      </c>
      <c r="K1661" s="902" t="s">
        <v>9975</v>
      </c>
      <c r="L1661" s="902" t="s">
        <v>10055</v>
      </c>
      <c r="M1661" s="692"/>
      <c r="N1661" s="725">
        <f t="shared" si="32"/>
        <v>1540</v>
      </c>
    </row>
    <row r="1662" spans="1:14" ht="45">
      <c r="A1662" s="700">
        <v>1951</v>
      </c>
      <c r="B1662" s="716" t="s">
        <v>7006</v>
      </c>
      <c r="C1662" s="715" t="s">
        <v>7007</v>
      </c>
      <c r="D1662" s="523">
        <v>26108</v>
      </c>
      <c r="E1662" s="715" t="s">
        <v>5340</v>
      </c>
      <c r="F1662" s="935">
        <v>2348623.9</v>
      </c>
      <c r="G1662" s="704" t="s">
        <v>6283</v>
      </c>
      <c r="H1662" s="718" t="s">
        <v>7008</v>
      </c>
      <c r="I1662" s="717"/>
      <c r="J1662" s="918"/>
      <c r="K1662" s="918"/>
      <c r="L1662" s="918"/>
      <c r="M1662" s="692"/>
      <c r="N1662" s="725">
        <f t="shared" si="32"/>
        <v>1541</v>
      </c>
    </row>
    <row r="1663" spans="1:14" ht="45">
      <c r="A1663" s="700">
        <v>1952</v>
      </c>
      <c r="B1663" s="716" t="s">
        <v>7009</v>
      </c>
      <c r="C1663" s="715" t="s">
        <v>7010</v>
      </c>
      <c r="D1663" s="705">
        <v>13230</v>
      </c>
      <c r="E1663" s="715" t="s">
        <v>5340</v>
      </c>
      <c r="F1663" s="935">
        <v>1190144.56</v>
      </c>
      <c r="G1663" s="704" t="s">
        <v>6283</v>
      </c>
      <c r="H1663" s="716" t="s">
        <v>7011</v>
      </c>
      <c r="I1663" s="715"/>
      <c r="J1663" s="855"/>
      <c r="K1663" s="855"/>
      <c r="L1663" s="855"/>
      <c r="M1663" s="692"/>
      <c r="N1663" s="725">
        <f t="shared" si="32"/>
        <v>1542</v>
      </c>
    </row>
    <row r="1664" spans="1:14" ht="45">
      <c r="A1664" s="700">
        <v>1953</v>
      </c>
      <c r="B1664" s="718" t="s">
        <v>7012</v>
      </c>
      <c r="C1664" s="717" t="s">
        <v>7013</v>
      </c>
      <c r="D1664" s="705">
        <v>663</v>
      </c>
      <c r="E1664" s="717" t="s">
        <v>6704</v>
      </c>
      <c r="F1664" s="935">
        <v>857245.74</v>
      </c>
      <c r="G1664" s="704" t="s">
        <v>6283</v>
      </c>
      <c r="H1664" s="523" t="s">
        <v>7014</v>
      </c>
      <c r="I1664" s="692"/>
      <c r="J1664" s="692"/>
      <c r="K1664" s="692"/>
      <c r="L1664" s="692"/>
      <c r="M1664" s="692"/>
      <c r="N1664" s="725">
        <f t="shared" si="32"/>
        <v>1543</v>
      </c>
    </row>
    <row r="1665" spans="1:14" ht="45">
      <c r="A1665" s="700">
        <v>1954</v>
      </c>
      <c r="B1665" s="718" t="s">
        <v>7015</v>
      </c>
      <c r="C1665" s="717" t="s">
        <v>7016</v>
      </c>
      <c r="D1665" s="705">
        <v>303</v>
      </c>
      <c r="E1665" s="734" t="s">
        <v>7097</v>
      </c>
      <c r="F1665" s="935">
        <v>2557510.89</v>
      </c>
      <c r="G1665" s="704" t="s">
        <v>6283</v>
      </c>
      <c r="H1665" s="718" t="s">
        <v>7017</v>
      </c>
      <c r="I1665" s="692"/>
      <c r="J1665" s="692"/>
      <c r="K1665" s="692"/>
      <c r="L1665" s="692"/>
      <c r="M1665" s="692"/>
      <c r="N1665" s="725">
        <f t="shared" si="32"/>
        <v>1544</v>
      </c>
    </row>
    <row r="1666" spans="1:14" ht="45">
      <c r="A1666" s="700">
        <v>1955</v>
      </c>
      <c r="B1666" s="718" t="s">
        <v>7021</v>
      </c>
      <c r="C1666" s="717" t="s">
        <v>7022</v>
      </c>
      <c r="D1666" s="705">
        <v>65499</v>
      </c>
      <c r="E1666" s="718" t="s">
        <v>6609</v>
      </c>
      <c r="F1666" s="940">
        <v>41646229.170000002</v>
      </c>
      <c r="G1666" s="704" t="s">
        <v>6283</v>
      </c>
      <c r="H1666" s="718" t="s">
        <v>7023</v>
      </c>
      <c r="I1666" s="717"/>
      <c r="J1666" s="853"/>
      <c r="K1666" s="853"/>
      <c r="L1666" s="853"/>
      <c r="M1666" s="692"/>
      <c r="N1666" s="725">
        <f t="shared" si="32"/>
        <v>1545</v>
      </c>
    </row>
    <row r="1667" spans="1:14" ht="45">
      <c r="A1667" s="700">
        <v>1956</v>
      </c>
      <c r="B1667" s="718" t="s">
        <v>7024</v>
      </c>
      <c r="C1667" s="717" t="s">
        <v>7025</v>
      </c>
      <c r="D1667" s="705">
        <v>319</v>
      </c>
      <c r="E1667" s="717" t="s">
        <v>6543</v>
      </c>
      <c r="F1667" s="935">
        <v>2693010.76</v>
      </c>
      <c r="G1667" s="704" t="s">
        <v>6283</v>
      </c>
      <c r="H1667" s="718" t="s">
        <v>7026</v>
      </c>
      <c r="I1667" s="717"/>
      <c r="J1667" s="717"/>
      <c r="K1667" s="717"/>
      <c r="L1667" s="717"/>
      <c r="M1667" s="835"/>
      <c r="N1667" s="725">
        <f t="shared" si="32"/>
        <v>1546</v>
      </c>
    </row>
    <row r="1668" spans="1:14" ht="60">
      <c r="A1668" s="700">
        <v>1957</v>
      </c>
      <c r="B1668" s="718" t="s">
        <v>7027</v>
      </c>
      <c r="C1668" s="717" t="s">
        <v>7028</v>
      </c>
      <c r="D1668" s="499">
        <v>33588</v>
      </c>
      <c r="E1668" s="700" t="s">
        <v>5340</v>
      </c>
      <c r="F1668" s="935">
        <v>3021509.86</v>
      </c>
      <c r="G1668" s="704" t="s">
        <v>6283</v>
      </c>
      <c r="H1668" s="718" t="s">
        <v>7029</v>
      </c>
      <c r="I1668" s="692"/>
      <c r="J1668" s="692"/>
      <c r="K1668" s="692"/>
      <c r="L1668" s="692"/>
      <c r="M1668" s="692"/>
      <c r="N1668" s="725">
        <f t="shared" si="32"/>
        <v>1547</v>
      </c>
    </row>
    <row r="1669" spans="1:14" ht="45">
      <c r="A1669" s="700">
        <v>1958</v>
      </c>
      <c r="B1669" s="718" t="s">
        <v>7031</v>
      </c>
      <c r="C1669" s="717" t="s">
        <v>7032</v>
      </c>
      <c r="D1669" s="705">
        <v>322</v>
      </c>
      <c r="E1669" s="718" t="s">
        <v>6609</v>
      </c>
      <c r="F1669" s="935">
        <v>383160.68</v>
      </c>
      <c r="G1669" s="704" t="s">
        <v>6283</v>
      </c>
      <c r="H1669" s="523" t="s">
        <v>7033</v>
      </c>
      <c r="I1669" s="692"/>
      <c r="J1669" s="692"/>
      <c r="K1669" s="692"/>
      <c r="L1669" s="692"/>
      <c r="M1669" s="692"/>
      <c r="N1669" s="725">
        <f t="shared" si="32"/>
        <v>1548</v>
      </c>
    </row>
    <row r="1670" spans="1:14" ht="45">
      <c r="A1670" s="700">
        <v>1959</v>
      </c>
      <c r="B1670" s="718" t="s">
        <v>7034</v>
      </c>
      <c r="C1670" s="717" t="s">
        <v>7035</v>
      </c>
      <c r="D1670" s="705">
        <v>2383</v>
      </c>
      <c r="E1670" s="718" t="s">
        <v>6609</v>
      </c>
      <c r="F1670" s="935">
        <v>3294092.39</v>
      </c>
      <c r="G1670" s="704" t="s">
        <v>6283</v>
      </c>
      <c r="H1670" s="718" t="s">
        <v>7036</v>
      </c>
      <c r="I1670" s="717"/>
      <c r="J1670" s="717"/>
      <c r="K1670" s="717"/>
      <c r="L1670" s="717"/>
      <c r="M1670" s="835"/>
      <c r="N1670" s="725">
        <f t="shared" si="32"/>
        <v>1549</v>
      </c>
    </row>
    <row r="1671" spans="1:14" ht="45">
      <c r="A1671" s="700">
        <v>1962</v>
      </c>
      <c r="B1671" s="719" t="s">
        <v>7037</v>
      </c>
      <c r="C1671" s="717" t="s">
        <v>7038</v>
      </c>
      <c r="D1671" s="705">
        <v>211</v>
      </c>
      <c r="E1671" s="717" t="s">
        <v>7039</v>
      </c>
      <c r="F1671" s="935">
        <v>236915.02</v>
      </c>
      <c r="G1671" s="704" t="s">
        <v>6283</v>
      </c>
      <c r="H1671" s="718" t="s">
        <v>7040</v>
      </c>
      <c r="I1671" s="692"/>
      <c r="J1671" s="692"/>
      <c r="K1671" s="692"/>
      <c r="L1671" s="692"/>
      <c r="M1671" s="692"/>
      <c r="N1671" s="725">
        <f t="shared" si="32"/>
        <v>1550</v>
      </c>
    </row>
    <row r="1672" spans="1:14" ht="45">
      <c r="A1672" s="700">
        <v>1964</v>
      </c>
      <c r="B1672" s="718" t="s">
        <v>7043</v>
      </c>
      <c r="C1672" s="717" t="s">
        <v>7044</v>
      </c>
      <c r="D1672" s="705">
        <v>17788</v>
      </c>
      <c r="E1672" s="717" t="s">
        <v>5340</v>
      </c>
      <c r="F1672" s="943">
        <v>1600173.2</v>
      </c>
      <c r="G1672" s="704" t="s">
        <v>6283</v>
      </c>
      <c r="H1672" s="718" t="s">
        <v>7045</v>
      </c>
      <c r="I1672" s="717"/>
      <c r="J1672" s="897"/>
      <c r="K1672" s="897"/>
      <c r="L1672" s="897"/>
      <c r="M1672" s="835"/>
      <c r="N1672" s="725">
        <f t="shared" si="32"/>
        <v>1551</v>
      </c>
    </row>
    <row r="1673" spans="1:14" ht="45">
      <c r="A1673" s="700">
        <v>1965</v>
      </c>
      <c r="B1673" s="718" t="s">
        <v>7046</v>
      </c>
      <c r="C1673" s="717" t="s">
        <v>7047</v>
      </c>
      <c r="D1673" s="705">
        <v>3074</v>
      </c>
      <c r="E1673" s="717" t="s">
        <v>5340</v>
      </c>
      <c r="F1673" s="934">
        <v>276530.94</v>
      </c>
      <c r="G1673" s="704" t="s">
        <v>6283</v>
      </c>
      <c r="H1673" s="718" t="s">
        <v>7048</v>
      </c>
      <c r="I1673" s="717"/>
      <c r="J1673" s="696"/>
      <c r="K1673" s="717"/>
      <c r="L1673" s="717"/>
      <c r="M1673" s="835"/>
      <c r="N1673" s="725">
        <f t="shared" si="32"/>
        <v>1552</v>
      </c>
    </row>
    <row r="1674" spans="1:14" ht="45">
      <c r="A1674" s="700">
        <v>1966</v>
      </c>
      <c r="B1674" s="718" t="s">
        <v>7049</v>
      </c>
      <c r="C1674" s="717" t="s">
        <v>7050</v>
      </c>
      <c r="D1674" s="705">
        <v>16924</v>
      </c>
      <c r="E1674" s="717" t="s">
        <v>5340</v>
      </c>
      <c r="F1674" s="934">
        <v>10825405.720000001</v>
      </c>
      <c r="G1674" s="704" t="s">
        <v>6283</v>
      </c>
      <c r="H1674" s="718" t="s">
        <v>7051</v>
      </c>
      <c r="I1674" s="717"/>
      <c r="J1674" s="717"/>
      <c r="K1674" s="717"/>
      <c r="L1674" s="717"/>
      <c r="M1674" s="835"/>
      <c r="N1674" s="725">
        <f t="shared" ref="N1674:N1733" si="33">N1673+1</f>
        <v>1553</v>
      </c>
    </row>
    <row r="1675" spans="1:14" ht="45">
      <c r="A1675" s="700">
        <v>1967</v>
      </c>
      <c r="B1675" s="722" t="s">
        <v>7052</v>
      </c>
      <c r="C1675" s="721" t="s">
        <v>7053</v>
      </c>
      <c r="D1675" s="705">
        <v>4542</v>
      </c>
      <c r="E1675" s="721" t="s">
        <v>5340</v>
      </c>
      <c r="F1675" s="934">
        <v>2123930.77</v>
      </c>
      <c r="G1675" s="704" t="s">
        <v>6283</v>
      </c>
      <c r="H1675" s="722" t="s">
        <v>7061</v>
      </c>
      <c r="I1675" s="692"/>
      <c r="J1675" s="924"/>
      <c r="K1675" s="924"/>
      <c r="L1675" s="924"/>
      <c r="M1675" s="727">
        <v>2022</v>
      </c>
      <c r="N1675" s="725">
        <f t="shared" si="33"/>
        <v>1554</v>
      </c>
    </row>
    <row r="1676" spans="1:14" ht="45">
      <c r="A1676" s="700">
        <v>1968</v>
      </c>
      <c r="B1676" s="722" t="s">
        <v>7054</v>
      </c>
      <c r="C1676" s="721" t="s">
        <v>7055</v>
      </c>
      <c r="D1676" s="705">
        <v>1854</v>
      </c>
      <c r="E1676" s="721" t="s">
        <v>5340</v>
      </c>
      <c r="F1676" s="934">
        <v>166782.16</v>
      </c>
      <c r="G1676" s="704" t="s">
        <v>6283</v>
      </c>
      <c r="H1676" s="722" t="s">
        <v>7056</v>
      </c>
      <c r="I1676" s="692"/>
      <c r="J1676" s="924"/>
      <c r="K1676" s="924"/>
      <c r="L1676" s="924"/>
      <c r="M1676" s="692"/>
      <c r="N1676" s="725">
        <f t="shared" si="33"/>
        <v>1555</v>
      </c>
    </row>
    <row r="1677" spans="1:14" ht="45">
      <c r="A1677" s="700">
        <v>1969</v>
      </c>
      <c r="B1677" s="722" t="s">
        <v>7057</v>
      </c>
      <c r="C1677" s="721" t="s">
        <v>7058</v>
      </c>
      <c r="D1677" s="705">
        <v>144</v>
      </c>
      <c r="E1677" s="721" t="s">
        <v>1021</v>
      </c>
      <c r="F1677" s="934">
        <v>417061.44</v>
      </c>
      <c r="G1677" s="704" t="s">
        <v>6283</v>
      </c>
      <c r="H1677" s="722" t="s">
        <v>7059</v>
      </c>
      <c r="I1677" s="692"/>
      <c r="J1677" s="692"/>
      <c r="K1677" s="692"/>
      <c r="L1677" s="692"/>
      <c r="M1677" s="692"/>
      <c r="N1677" s="725">
        <f t="shared" si="33"/>
        <v>1556</v>
      </c>
    </row>
    <row r="1678" spans="1:14" ht="45">
      <c r="A1678" s="700">
        <v>1970</v>
      </c>
      <c r="B1678" s="724" t="s">
        <v>7064</v>
      </c>
      <c r="C1678" s="723" t="s">
        <v>7062</v>
      </c>
      <c r="D1678" s="705">
        <v>1728</v>
      </c>
      <c r="E1678" s="723" t="s">
        <v>1021</v>
      </c>
      <c r="F1678" s="934">
        <v>5253102.72</v>
      </c>
      <c r="G1678" s="704" t="s">
        <v>6283</v>
      </c>
      <c r="H1678" s="724" t="s">
        <v>7063</v>
      </c>
      <c r="I1678" s="692"/>
      <c r="J1678" s="692"/>
      <c r="K1678" s="692"/>
      <c r="L1678" s="692"/>
      <c r="M1678" s="692"/>
      <c r="N1678" s="725">
        <f t="shared" si="33"/>
        <v>1557</v>
      </c>
    </row>
    <row r="1679" spans="1:14" ht="45">
      <c r="A1679" s="700">
        <v>1971</v>
      </c>
      <c r="B1679" s="724" t="s">
        <v>7065</v>
      </c>
      <c r="C1679" s="723" t="s">
        <v>7066</v>
      </c>
      <c r="D1679" s="705">
        <v>14482</v>
      </c>
      <c r="E1679" s="723" t="s">
        <v>5340</v>
      </c>
      <c r="F1679" s="934">
        <v>9263384.8699999992</v>
      </c>
      <c r="G1679" s="704" t="s">
        <v>6283</v>
      </c>
      <c r="H1679" s="724" t="s">
        <v>7067</v>
      </c>
      <c r="I1679" s="692"/>
      <c r="J1679" s="692"/>
      <c r="K1679" s="692"/>
      <c r="L1679" s="692"/>
      <c r="M1679" s="692"/>
      <c r="N1679" s="725">
        <f t="shared" si="33"/>
        <v>1558</v>
      </c>
    </row>
    <row r="1680" spans="1:14" ht="60">
      <c r="A1680" s="700">
        <v>1972</v>
      </c>
      <c r="B1680" s="729" t="s">
        <v>6563</v>
      </c>
      <c r="C1680" s="728" t="s">
        <v>7068</v>
      </c>
      <c r="D1680" s="732">
        <v>9083</v>
      </c>
      <c r="E1680" s="729" t="s">
        <v>7069</v>
      </c>
      <c r="F1680" s="943">
        <v>47140.77</v>
      </c>
      <c r="G1680" s="704" t="s">
        <v>6283</v>
      </c>
      <c r="H1680" s="729" t="s">
        <v>7070</v>
      </c>
      <c r="I1680" s="728"/>
      <c r="J1680" s="701" t="s">
        <v>7071</v>
      </c>
      <c r="K1680" s="701" t="s">
        <v>7072</v>
      </c>
      <c r="L1680" s="701" t="s">
        <v>7073</v>
      </c>
      <c r="M1680" s="692"/>
      <c r="N1680" s="725">
        <f t="shared" si="33"/>
        <v>1559</v>
      </c>
    </row>
    <row r="1681" spans="1:14" ht="45">
      <c r="A1681" s="700">
        <v>1973</v>
      </c>
      <c r="B1681" s="731" t="s">
        <v>7052</v>
      </c>
      <c r="C1681" s="730" t="s">
        <v>7074</v>
      </c>
      <c r="D1681" s="705">
        <v>18123</v>
      </c>
      <c r="E1681" s="700" t="s">
        <v>5340</v>
      </c>
      <c r="F1681" s="934">
        <v>1630309.13</v>
      </c>
      <c r="G1681" s="704" t="s">
        <v>6283</v>
      </c>
      <c r="H1681" s="731" t="s">
        <v>7075</v>
      </c>
      <c r="I1681" s="730"/>
      <c r="J1681" s="855"/>
      <c r="K1681" s="855"/>
      <c r="L1681" s="855"/>
      <c r="M1681" s="835"/>
      <c r="N1681" s="725">
        <f t="shared" si="33"/>
        <v>1560</v>
      </c>
    </row>
    <row r="1682" spans="1:14" ht="45">
      <c r="A1682" s="700">
        <v>1974</v>
      </c>
      <c r="B1682" s="731" t="s">
        <v>7076</v>
      </c>
      <c r="C1682" s="730" t="s">
        <v>7077</v>
      </c>
      <c r="D1682" s="705">
        <v>8072</v>
      </c>
      <c r="E1682" s="730" t="s">
        <v>5340</v>
      </c>
      <c r="F1682" s="934">
        <v>726141.11</v>
      </c>
      <c r="G1682" s="704" t="s">
        <v>6283</v>
      </c>
      <c r="H1682" s="731" t="s">
        <v>7078</v>
      </c>
      <c r="I1682" s="692"/>
      <c r="J1682" s="692"/>
      <c r="K1682" s="692"/>
      <c r="L1682" s="692"/>
      <c r="M1682" s="692"/>
      <c r="N1682" s="725">
        <f t="shared" si="33"/>
        <v>1561</v>
      </c>
    </row>
    <row r="1683" spans="1:14" ht="45">
      <c r="A1683" s="700">
        <v>1975</v>
      </c>
      <c r="B1683" s="731" t="s">
        <v>7079</v>
      </c>
      <c r="C1683" s="730" t="s">
        <v>7080</v>
      </c>
      <c r="D1683" s="705">
        <v>199</v>
      </c>
      <c r="E1683" s="698" t="s">
        <v>7130</v>
      </c>
      <c r="F1683" s="934">
        <v>215095.12</v>
      </c>
      <c r="G1683" s="704" t="s">
        <v>6283</v>
      </c>
      <c r="H1683" s="731" t="s">
        <v>7081</v>
      </c>
      <c r="I1683" s="692"/>
      <c r="J1683" s="692"/>
      <c r="K1683" s="692"/>
      <c r="L1683" s="692"/>
      <c r="M1683" s="692"/>
      <c r="N1683" s="725">
        <f t="shared" si="33"/>
        <v>1562</v>
      </c>
    </row>
    <row r="1684" spans="1:14" ht="45">
      <c r="A1684" s="700">
        <v>1976</v>
      </c>
      <c r="B1684" s="731" t="s">
        <v>7091</v>
      </c>
      <c r="C1684" s="730" t="s">
        <v>7089</v>
      </c>
      <c r="D1684" s="705">
        <v>2184</v>
      </c>
      <c r="E1684" s="730" t="s">
        <v>5340</v>
      </c>
      <c r="F1684" s="935">
        <v>7827.26</v>
      </c>
      <c r="G1684" s="704" t="s">
        <v>6283</v>
      </c>
      <c r="H1684" s="731" t="s">
        <v>7090</v>
      </c>
      <c r="I1684" s="692"/>
      <c r="J1684" s="902" t="s">
        <v>9974</v>
      </c>
      <c r="K1684" s="902" t="s">
        <v>9975</v>
      </c>
      <c r="L1684" s="902" t="s">
        <v>9980</v>
      </c>
      <c r="M1684" s="692"/>
      <c r="N1684" s="725">
        <f t="shared" si="33"/>
        <v>1563</v>
      </c>
    </row>
    <row r="1685" spans="1:14" ht="45">
      <c r="A1685" s="700">
        <v>1977</v>
      </c>
      <c r="B1685" s="736" t="s">
        <v>7098</v>
      </c>
      <c r="C1685" s="735" t="s">
        <v>7099</v>
      </c>
      <c r="D1685" s="523">
        <v>15190</v>
      </c>
      <c r="E1685" s="735" t="s">
        <v>5340</v>
      </c>
      <c r="F1685" s="934">
        <v>1366462.27</v>
      </c>
      <c r="G1685" s="704" t="s">
        <v>6283</v>
      </c>
      <c r="H1685" s="736" t="s">
        <v>7100</v>
      </c>
      <c r="I1685" s="692"/>
      <c r="J1685" s="692"/>
      <c r="K1685" s="692"/>
      <c r="L1685" s="692"/>
      <c r="M1685" s="692"/>
      <c r="N1685" s="725">
        <f t="shared" si="33"/>
        <v>1564</v>
      </c>
    </row>
    <row r="1686" spans="1:14" ht="45">
      <c r="A1686" s="700">
        <v>1978</v>
      </c>
      <c r="B1686" s="736" t="s">
        <v>7102</v>
      </c>
      <c r="C1686" s="735" t="s">
        <v>7103</v>
      </c>
      <c r="D1686" s="499">
        <f>36017-9231</f>
        <v>26786</v>
      </c>
      <c r="E1686" s="789" t="s">
        <v>6582</v>
      </c>
      <c r="F1686" s="934">
        <v>26117689.300000001</v>
      </c>
      <c r="G1686" s="704" t="s">
        <v>6283</v>
      </c>
      <c r="H1686" s="736" t="s">
        <v>7104</v>
      </c>
      <c r="I1686" s="692"/>
      <c r="J1686" s="692"/>
      <c r="K1686" s="692"/>
      <c r="L1686" s="692"/>
      <c r="M1686" s="692"/>
      <c r="N1686" s="725">
        <f t="shared" si="33"/>
        <v>1565</v>
      </c>
    </row>
    <row r="1687" spans="1:14" ht="75">
      <c r="A1687" s="700">
        <v>1979</v>
      </c>
      <c r="B1687" s="736" t="s">
        <v>7105</v>
      </c>
      <c r="C1687" s="735" t="s">
        <v>7106</v>
      </c>
      <c r="D1687" s="499">
        <f>12512-230</f>
        <v>12282</v>
      </c>
      <c r="E1687" s="698" t="s">
        <v>7107</v>
      </c>
      <c r="F1687" s="934">
        <v>70097672.700000003</v>
      </c>
      <c r="G1687" s="704" t="s">
        <v>6283</v>
      </c>
      <c r="H1687" s="736" t="s">
        <v>7108</v>
      </c>
      <c r="I1687" s="692"/>
      <c r="J1687" s="692"/>
      <c r="K1687" s="692"/>
      <c r="L1687" s="692"/>
      <c r="M1687" s="692"/>
      <c r="N1687" s="725">
        <f t="shared" si="33"/>
        <v>1566</v>
      </c>
    </row>
    <row r="1688" spans="1:14" ht="45">
      <c r="A1688" s="700">
        <v>1980</v>
      </c>
      <c r="B1688" s="736" t="s">
        <v>7110</v>
      </c>
      <c r="C1688" s="735" t="s">
        <v>7111</v>
      </c>
      <c r="D1688" s="705">
        <v>1284</v>
      </c>
      <c r="E1688" s="755" t="s">
        <v>7112</v>
      </c>
      <c r="F1688" s="940">
        <v>393096.6</v>
      </c>
      <c r="G1688" s="704" t="s">
        <v>6283</v>
      </c>
      <c r="H1688" s="736" t="s">
        <v>7113</v>
      </c>
      <c r="I1688" s="739"/>
      <c r="J1688" s="902" t="s">
        <v>9974</v>
      </c>
      <c r="K1688" s="902" t="s">
        <v>9975</v>
      </c>
      <c r="L1688" s="902" t="s">
        <v>9981</v>
      </c>
      <c r="M1688" s="692"/>
      <c r="N1688" s="725">
        <f t="shared" si="33"/>
        <v>1567</v>
      </c>
    </row>
    <row r="1689" spans="1:14" ht="45">
      <c r="A1689" s="700">
        <v>1981</v>
      </c>
      <c r="B1689" s="738" t="s">
        <v>7116</v>
      </c>
      <c r="C1689" s="737" t="s">
        <v>7117</v>
      </c>
      <c r="D1689" s="705">
        <v>23906</v>
      </c>
      <c r="E1689" s="737" t="s">
        <v>5340</v>
      </c>
      <c r="F1689" s="943">
        <v>2153049.66</v>
      </c>
      <c r="G1689" s="704" t="s">
        <v>6283</v>
      </c>
      <c r="H1689" s="738" t="s">
        <v>7118</v>
      </c>
      <c r="I1689" s="692"/>
      <c r="J1689" s="692"/>
      <c r="K1689" s="692"/>
      <c r="L1689" s="692"/>
      <c r="M1689" s="692"/>
      <c r="N1689" s="725">
        <f t="shared" si="33"/>
        <v>1568</v>
      </c>
    </row>
    <row r="1690" spans="1:14" ht="45">
      <c r="A1690" s="700">
        <v>1982</v>
      </c>
      <c r="B1690" s="738" t="s">
        <v>7119</v>
      </c>
      <c r="C1690" s="737" t="s">
        <v>7120</v>
      </c>
      <c r="D1690" s="705">
        <v>22810</v>
      </c>
      <c r="E1690" s="737" t="s">
        <v>5340</v>
      </c>
      <c r="F1690" s="934">
        <v>2051942.36</v>
      </c>
      <c r="G1690" s="704" t="s">
        <v>6283</v>
      </c>
      <c r="H1690" s="738" t="s">
        <v>7121</v>
      </c>
      <c r="I1690" s="692"/>
      <c r="J1690" s="692"/>
      <c r="K1690" s="692"/>
      <c r="L1690" s="692"/>
      <c r="M1690" s="692"/>
      <c r="N1690" s="725">
        <f t="shared" si="33"/>
        <v>1569</v>
      </c>
    </row>
    <row r="1691" spans="1:14" ht="45">
      <c r="A1691" s="700">
        <v>1983</v>
      </c>
      <c r="B1691" s="738" t="s">
        <v>7122</v>
      </c>
      <c r="C1691" s="737" t="s">
        <v>7123</v>
      </c>
      <c r="D1691" s="705">
        <v>230</v>
      </c>
      <c r="E1691" s="738" t="s">
        <v>7112</v>
      </c>
      <c r="F1691" s="934">
        <v>255819.8</v>
      </c>
      <c r="G1691" s="704" t="s">
        <v>6283</v>
      </c>
      <c r="H1691" s="738" t="s">
        <v>7124</v>
      </c>
      <c r="I1691" s="692"/>
      <c r="J1691" s="692"/>
      <c r="K1691" s="692"/>
      <c r="L1691" s="692"/>
      <c r="M1691" s="692"/>
      <c r="N1691" s="725">
        <f t="shared" si="33"/>
        <v>1570</v>
      </c>
    </row>
    <row r="1692" spans="1:14" ht="90" customHeight="1">
      <c r="A1692" s="1042">
        <v>1984</v>
      </c>
      <c r="B1692" s="1044" t="s">
        <v>7126</v>
      </c>
      <c r="C1692" s="1046" t="s">
        <v>7127</v>
      </c>
      <c r="D1692" s="1048">
        <v>2128</v>
      </c>
      <c r="E1692" s="741" t="s">
        <v>7129</v>
      </c>
      <c r="F1692" s="1050">
        <v>5430677.2800000003</v>
      </c>
      <c r="G1692" s="538" t="s">
        <v>7144</v>
      </c>
      <c r="H1692" s="741" t="s">
        <v>7128</v>
      </c>
      <c r="I1692" s="740"/>
      <c r="J1692" s="740"/>
      <c r="K1692" s="740"/>
      <c r="L1692" s="740"/>
      <c r="M1692" s="835"/>
      <c r="N1692" s="725">
        <f t="shared" si="33"/>
        <v>1571</v>
      </c>
    </row>
    <row r="1693" spans="1:14" ht="75">
      <c r="A1693" s="1043"/>
      <c r="B1693" s="1045"/>
      <c r="C1693" s="1047"/>
      <c r="D1693" s="1049"/>
      <c r="E1693" s="741" t="s">
        <v>7145</v>
      </c>
      <c r="F1693" s="1051"/>
      <c r="G1693" s="538" t="s">
        <v>7146</v>
      </c>
      <c r="H1693" s="741" t="s">
        <v>7147</v>
      </c>
      <c r="I1693" s="740"/>
      <c r="J1693" s="740"/>
      <c r="K1693" s="740"/>
      <c r="L1693" s="740"/>
      <c r="M1693" s="835"/>
    </row>
    <row r="1694" spans="1:14" ht="45">
      <c r="A1694" s="700">
        <v>1987</v>
      </c>
      <c r="B1694" s="753" t="s">
        <v>7137</v>
      </c>
      <c r="C1694" s="752" t="s">
        <v>7138</v>
      </c>
      <c r="D1694" s="705">
        <v>717</v>
      </c>
      <c r="E1694" s="752" t="s">
        <v>5340</v>
      </c>
      <c r="F1694" s="935">
        <v>377406.37</v>
      </c>
      <c r="G1694" s="704" t="s">
        <v>6283</v>
      </c>
      <c r="H1694" s="753" t="s">
        <v>7139</v>
      </c>
      <c r="I1694" s="752"/>
      <c r="J1694" s="902" t="s">
        <v>9974</v>
      </c>
      <c r="K1694" s="902" t="s">
        <v>9975</v>
      </c>
      <c r="L1694" s="902" t="s">
        <v>9982</v>
      </c>
      <c r="M1694" s="692"/>
      <c r="N1694" s="725">
        <f>N1692+1</f>
        <v>1572</v>
      </c>
    </row>
    <row r="1695" spans="1:14" ht="45">
      <c r="A1695" s="700">
        <v>1988</v>
      </c>
      <c r="B1695" s="741" t="s">
        <v>7140</v>
      </c>
      <c r="C1695" s="740" t="s">
        <v>7141</v>
      </c>
      <c r="D1695" s="740">
        <v>38155</v>
      </c>
      <c r="E1695" s="741" t="s">
        <v>7142</v>
      </c>
      <c r="F1695" s="943">
        <v>44099515.280000001</v>
      </c>
      <c r="G1695" s="704" t="s">
        <v>6283</v>
      </c>
      <c r="H1695" s="741" t="s">
        <v>7143</v>
      </c>
      <c r="I1695" s="740"/>
      <c r="J1695" s="924"/>
      <c r="K1695" s="924"/>
      <c r="L1695" s="924"/>
      <c r="M1695" s="692"/>
      <c r="N1695" s="725">
        <f t="shared" si="33"/>
        <v>1573</v>
      </c>
    </row>
    <row r="1696" spans="1:14" ht="45">
      <c r="A1696" s="700">
        <v>1989</v>
      </c>
      <c r="B1696" s="744" t="s">
        <v>7148</v>
      </c>
      <c r="C1696" s="743" t="s">
        <v>7149</v>
      </c>
      <c r="D1696" s="705">
        <v>5004</v>
      </c>
      <c r="E1696" s="743" t="s">
        <v>7150</v>
      </c>
      <c r="F1696" s="934">
        <v>8581409.6400000006</v>
      </c>
      <c r="G1696" s="704" t="s">
        <v>6283</v>
      </c>
      <c r="H1696" s="744" t="s">
        <v>7151</v>
      </c>
      <c r="I1696" s="692"/>
      <c r="J1696" s="701" t="s">
        <v>7260</v>
      </c>
      <c r="K1696" s="701" t="s">
        <v>7261</v>
      </c>
      <c r="L1696" s="701" t="s">
        <v>7262</v>
      </c>
      <c r="M1696" s="692"/>
      <c r="N1696" s="725">
        <f t="shared" si="33"/>
        <v>1574</v>
      </c>
    </row>
    <row r="1697" spans="1:14" ht="45">
      <c r="A1697" s="700">
        <v>1990</v>
      </c>
      <c r="B1697" s="744" t="s">
        <v>7152</v>
      </c>
      <c r="C1697" s="743" t="s">
        <v>7153</v>
      </c>
      <c r="D1697" s="705">
        <v>1908</v>
      </c>
      <c r="E1697" s="744" t="s">
        <v>7154</v>
      </c>
      <c r="F1697" s="943">
        <v>5992989.8399999999</v>
      </c>
      <c r="G1697" s="538" t="s">
        <v>7146</v>
      </c>
      <c r="H1697" s="744" t="s">
        <v>7155</v>
      </c>
      <c r="I1697" s="692"/>
      <c r="J1697" s="692"/>
      <c r="K1697" s="692"/>
      <c r="L1697" s="692"/>
      <c r="M1697" s="692"/>
      <c r="N1697" s="725">
        <f t="shared" si="33"/>
        <v>1575</v>
      </c>
    </row>
    <row r="1698" spans="1:14" ht="60">
      <c r="A1698" s="700">
        <v>1991</v>
      </c>
      <c r="B1698" s="744" t="s">
        <v>7156</v>
      </c>
      <c r="C1698" s="743" t="s">
        <v>7157</v>
      </c>
      <c r="D1698" s="705">
        <v>44083</v>
      </c>
      <c r="E1698" s="743" t="s">
        <v>5340</v>
      </c>
      <c r="F1698" s="934">
        <v>4463832.09</v>
      </c>
      <c r="G1698" s="704" t="s">
        <v>6283</v>
      </c>
      <c r="H1698" s="744" t="s">
        <v>7158</v>
      </c>
      <c r="I1698" s="692"/>
      <c r="J1698" s="855"/>
      <c r="K1698" s="855"/>
      <c r="L1698" s="855"/>
      <c r="M1698" s="692"/>
      <c r="N1698" s="725">
        <f t="shared" si="33"/>
        <v>1576</v>
      </c>
    </row>
    <row r="1699" spans="1:14" ht="45">
      <c r="A1699" s="700">
        <v>1992</v>
      </c>
      <c r="B1699" s="746" t="s">
        <v>7162</v>
      </c>
      <c r="C1699" s="745" t="s">
        <v>7163</v>
      </c>
      <c r="D1699" s="705">
        <v>653</v>
      </c>
      <c r="E1699" s="745" t="s">
        <v>5340</v>
      </c>
      <c r="F1699" s="943">
        <v>792358</v>
      </c>
      <c r="G1699" s="704" t="s">
        <v>6283</v>
      </c>
      <c r="H1699" s="746" t="s">
        <v>7164</v>
      </c>
      <c r="I1699" s="692"/>
      <c r="J1699" s="692"/>
      <c r="K1699" s="692"/>
      <c r="L1699" s="692"/>
      <c r="M1699" s="692"/>
      <c r="N1699" s="725">
        <f t="shared" si="33"/>
        <v>1577</v>
      </c>
    </row>
    <row r="1700" spans="1:14" ht="45">
      <c r="A1700" s="700">
        <v>1993</v>
      </c>
      <c r="B1700" s="746" t="s">
        <v>7162</v>
      </c>
      <c r="C1700" s="745" t="s">
        <v>7165</v>
      </c>
      <c r="D1700" s="705">
        <v>9864</v>
      </c>
      <c r="E1700" s="745" t="s">
        <v>5340</v>
      </c>
      <c r="F1700" s="943">
        <v>11969095.41</v>
      </c>
      <c r="G1700" s="704"/>
      <c r="H1700" s="746" t="s">
        <v>7166</v>
      </c>
      <c r="I1700" s="692"/>
      <c r="J1700" s="902" t="s">
        <v>9974</v>
      </c>
      <c r="K1700" s="902" t="s">
        <v>9975</v>
      </c>
      <c r="L1700" s="902" t="s">
        <v>9990</v>
      </c>
      <c r="M1700" s="692"/>
      <c r="N1700" s="725">
        <f t="shared" si="33"/>
        <v>1578</v>
      </c>
    </row>
    <row r="1701" spans="1:14" ht="45">
      <c r="A1701" s="700">
        <v>1994</v>
      </c>
      <c r="B1701" s="746" t="s">
        <v>7167</v>
      </c>
      <c r="C1701" s="745" t="s">
        <v>7168</v>
      </c>
      <c r="D1701" s="705">
        <v>10770</v>
      </c>
      <c r="E1701" s="745" t="s">
        <v>5340</v>
      </c>
      <c r="F1701" s="943">
        <v>22479144</v>
      </c>
      <c r="G1701" s="704"/>
      <c r="H1701" s="746" t="s">
        <v>7169</v>
      </c>
      <c r="I1701" s="692"/>
      <c r="J1701" s="902" t="s">
        <v>9974</v>
      </c>
      <c r="K1701" s="902" t="s">
        <v>9975</v>
      </c>
      <c r="L1701" s="902" t="s">
        <v>9991</v>
      </c>
      <c r="M1701" s="692"/>
      <c r="N1701" s="725">
        <f t="shared" si="33"/>
        <v>1579</v>
      </c>
    </row>
    <row r="1702" spans="1:14" ht="45">
      <c r="A1702" s="700">
        <v>1995</v>
      </c>
      <c r="B1702" s="746" t="s">
        <v>7167</v>
      </c>
      <c r="C1702" s="745" t="s">
        <v>7170</v>
      </c>
      <c r="D1702" s="705">
        <v>10177</v>
      </c>
      <c r="E1702" s="745" t="s">
        <v>5340</v>
      </c>
      <c r="F1702" s="943">
        <v>36184323.5</v>
      </c>
      <c r="G1702" s="704"/>
      <c r="H1702" s="746" t="s">
        <v>7171</v>
      </c>
      <c r="I1702" s="692"/>
      <c r="J1702" s="902" t="s">
        <v>9974</v>
      </c>
      <c r="K1702" s="902" t="s">
        <v>9975</v>
      </c>
      <c r="L1702" s="902" t="s">
        <v>9992</v>
      </c>
      <c r="M1702" s="692"/>
      <c r="N1702" s="725">
        <f t="shared" si="33"/>
        <v>1580</v>
      </c>
    </row>
    <row r="1703" spans="1:14" ht="45">
      <c r="A1703" s="700">
        <v>1996</v>
      </c>
      <c r="B1703" s="746" t="s">
        <v>7167</v>
      </c>
      <c r="C1703" s="745" t="s">
        <v>7172</v>
      </c>
      <c r="D1703" s="705">
        <v>15185</v>
      </c>
      <c r="E1703" s="745" t="s">
        <v>5340</v>
      </c>
      <c r="F1703" s="943">
        <v>52481182.200000003</v>
      </c>
      <c r="G1703" s="704"/>
      <c r="H1703" s="746" t="s">
        <v>7173</v>
      </c>
      <c r="I1703" s="692"/>
      <c r="J1703" s="902" t="s">
        <v>9974</v>
      </c>
      <c r="K1703" s="902" t="s">
        <v>9975</v>
      </c>
      <c r="L1703" s="902" t="s">
        <v>10021</v>
      </c>
      <c r="M1703" s="692"/>
      <c r="N1703" s="725">
        <f t="shared" si="33"/>
        <v>1581</v>
      </c>
    </row>
    <row r="1704" spans="1:14" ht="60">
      <c r="A1704" s="700">
        <v>1997</v>
      </c>
      <c r="B1704" s="746" t="s">
        <v>7174</v>
      </c>
      <c r="C1704" s="745" t="s">
        <v>7175</v>
      </c>
      <c r="D1704" s="669">
        <v>818556</v>
      </c>
      <c r="E1704" s="772" t="s">
        <v>7345</v>
      </c>
      <c r="F1704" s="934">
        <v>174180531.24000001</v>
      </c>
      <c r="G1704" s="704" t="s">
        <v>6283</v>
      </c>
      <c r="H1704" s="746" t="s">
        <v>7176</v>
      </c>
      <c r="I1704" s="745"/>
      <c r="J1704" s="701" t="s">
        <v>7177</v>
      </c>
      <c r="K1704" s="701" t="s">
        <v>7178</v>
      </c>
      <c r="L1704" s="701" t="s">
        <v>7179</v>
      </c>
      <c r="M1704" s="692"/>
      <c r="N1704" s="725">
        <f t="shared" si="33"/>
        <v>1582</v>
      </c>
    </row>
    <row r="1705" spans="1:14" ht="45">
      <c r="A1705" s="700">
        <v>1998</v>
      </c>
      <c r="B1705" s="746" t="s">
        <v>6863</v>
      </c>
      <c r="C1705" s="745" t="s">
        <v>7180</v>
      </c>
      <c r="D1705" s="705">
        <v>6442</v>
      </c>
      <c r="E1705" s="746" t="s">
        <v>6097</v>
      </c>
      <c r="F1705" s="943">
        <v>6442</v>
      </c>
      <c r="G1705" s="704" t="s">
        <v>6283</v>
      </c>
      <c r="H1705" s="746" t="s">
        <v>7181</v>
      </c>
      <c r="I1705" s="745"/>
      <c r="J1705" s="926"/>
      <c r="K1705" s="926"/>
      <c r="L1705" s="926"/>
      <c r="M1705" s="692"/>
      <c r="N1705" s="725">
        <f t="shared" si="33"/>
        <v>1583</v>
      </c>
    </row>
    <row r="1706" spans="1:14" ht="60">
      <c r="A1706" s="700">
        <v>1999</v>
      </c>
      <c r="B1706" s="749" t="s">
        <v>7185</v>
      </c>
      <c r="C1706" s="748" t="s">
        <v>7186</v>
      </c>
      <c r="D1706" s="705">
        <v>287</v>
      </c>
      <c r="E1706" s="748" t="s">
        <v>7187</v>
      </c>
      <c r="F1706" s="943">
        <v>1421617.19</v>
      </c>
      <c r="G1706" s="704" t="s">
        <v>6283</v>
      </c>
      <c r="H1706" s="749" t="s">
        <v>7188</v>
      </c>
      <c r="I1706" s="748"/>
      <c r="J1706" s="701" t="s">
        <v>7182</v>
      </c>
      <c r="K1706" s="701" t="s">
        <v>7183</v>
      </c>
      <c r="L1706" s="701" t="s">
        <v>7184</v>
      </c>
      <c r="M1706" s="692"/>
      <c r="N1706" s="725">
        <f t="shared" si="33"/>
        <v>1584</v>
      </c>
    </row>
    <row r="1707" spans="1:14" ht="45">
      <c r="A1707" s="700">
        <v>2001</v>
      </c>
      <c r="B1707" s="749" t="s">
        <v>7190</v>
      </c>
      <c r="C1707" s="748" t="s">
        <v>7191</v>
      </c>
      <c r="D1707" s="705">
        <v>424</v>
      </c>
      <c r="E1707" s="749" t="s">
        <v>5757</v>
      </c>
      <c r="F1707" s="943">
        <v>3070434.16</v>
      </c>
      <c r="G1707" s="704" t="s">
        <v>6283</v>
      </c>
      <c r="H1707" s="749" t="s">
        <v>7192</v>
      </c>
      <c r="I1707" s="692"/>
      <c r="J1707" s="692"/>
      <c r="K1707" s="692"/>
      <c r="L1707" s="692"/>
      <c r="M1707" s="692"/>
      <c r="N1707" s="725">
        <f>N1706+1</f>
        <v>1585</v>
      </c>
    </row>
    <row r="1708" spans="1:14" ht="75">
      <c r="A1708" s="700">
        <v>2003</v>
      </c>
      <c r="B1708" s="751" t="s">
        <v>7193</v>
      </c>
      <c r="C1708" s="750" t="s">
        <v>7194</v>
      </c>
      <c r="D1708" s="705">
        <v>1529</v>
      </c>
      <c r="E1708" s="751" t="s">
        <v>6965</v>
      </c>
      <c r="F1708" s="943">
        <v>525796.16</v>
      </c>
      <c r="G1708" s="704" t="s">
        <v>6283</v>
      </c>
      <c r="H1708" s="751" t="s">
        <v>7195</v>
      </c>
      <c r="I1708" s="750"/>
      <c r="J1708" s="701" t="s">
        <v>7196</v>
      </c>
      <c r="K1708" s="701" t="s">
        <v>7197</v>
      </c>
      <c r="L1708" s="701" t="s">
        <v>7198</v>
      </c>
      <c r="M1708" s="692"/>
      <c r="N1708" s="725">
        <f>N1707+1</f>
        <v>1586</v>
      </c>
    </row>
    <row r="1709" spans="1:14" ht="75">
      <c r="A1709" s="700">
        <v>2004</v>
      </c>
      <c r="B1709" s="753" t="s">
        <v>7203</v>
      </c>
      <c r="C1709" s="523" t="s">
        <v>7199</v>
      </c>
      <c r="D1709" s="705">
        <v>4251</v>
      </c>
      <c r="E1709" s="753" t="s">
        <v>6097</v>
      </c>
      <c r="F1709" s="943">
        <v>1461843.97</v>
      </c>
      <c r="G1709" s="704" t="s">
        <v>6283</v>
      </c>
      <c r="H1709" s="753" t="s">
        <v>7204</v>
      </c>
      <c r="I1709" s="752"/>
      <c r="J1709" s="701" t="s">
        <v>7196</v>
      </c>
      <c r="K1709" s="701" t="s">
        <v>7197</v>
      </c>
      <c r="L1709" s="701" t="s">
        <v>7205</v>
      </c>
      <c r="M1709" s="835"/>
      <c r="N1709" s="725">
        <f t="shared" si="33"/>
        <v>1587</v>
      </c>
    </row>
    <row r="1710" spans="1:14" ht="45">
      <c r="A1710" s="700">
        <v>2005</v>
      </c>
      <c r="B1710" s="753" t="s">
        <v>6309</v>
      </c>
      <c r="C1710" s="523" t="s">
        <v>7200</v>
      </c>
      <c r="D1710" s="705">
        <v>151433</v>
      </c>
      <c r="E1710" s="753" t="s">
        <v>7201</v>
      </c>
      <c r="F1710" s="934">
        <v>81708703.810000002</v>
      </c>
      <c r="G1710" s="704" t="s">
        <v>6283</v>
      </c>
      <c r="H1710" s="753" t="s">
        <v>7202</v>
      </c>
      <c r="I1710" s="752"/>
      <c r="J1710" s="701" t="s">
        <v>7226</v>
      </c>
      <c r="K1710" s="701" t="s">
        <v>7227</v>
      </c>
      <c r="L1710" s="613" t="s">
        <v>7228</v>
      </c>
      <c r="M1710" s="835"/>
      <c r="N1710" s="725">
        <f t="shared" si="33"/>
        <v>1588</v>
      </c>
    </row>
    <row r="1711" spans="1:14" ht="45">
      <c r="A1711" s="700">
        <v>2006</v>
      </c>
      <c r="B1711" s="755" t="s">
        <v>7207</v>
      </c>
      <c r="C1711" s="754" t="s">
        <v>7208</v>
      </c>
      <c r="D1711" s="705">
        <v>29763</v>
      </c>
      <c r="E1711" s="754" t="s">
        <v>6582</v>
      </c>
      <c r="F1711" s="934">
        <v>3013792.95</v>
      </c>
      <c r="G1711" s="704" t="s">
        <v>6283</v>
      </c>
      <c r="H1711" s="755" t="s">
        <v>7209</v>
      </c>
      <c r="I1711" s="692"/>
      <c r="J1711" s="692"/>
      <c r="K1711" s="692"/>
      <c r="L1711" s="692"/>
      <c r="M1711" s="692"/>
      <c r="N1711" s="725">
        <f t="shared" si="33"/>
        <v>1589</v>
      </c>
    </row>
    <row r="1712" spans="1:14" ht="45">
      <c r="A1712" s="700">
        <v>2007</v>
      </c>
      <c r="B1712" s="755" t="s">
        <v>7210</v>
      </c>
      <c r="C1712" s="754" t="s">
        <v>7211</v>
      </c>
      <c r="D1712" s="705">
        <v>333</v>
      </c>
      <c r="E1712" s="698" t="s">
        <v>6543</v>
      </c>
      <c r="F1712" s="934">
        <v>2543021.1</v>
      </c>
      <c r="G1712" s="704" t="s">
        <v>6283</v>
      </c>
      <c r="H1712" s="755" t="s">
        <v>7212</v>
      </c>
      <c r="I1712" s="692"/>
      <c r="J1712" s="692"/>
      <c r="K1712" s="692"/>
      <c r="L1712" s="692"/>
      <c r="M1712" s="692"/>
      <c r="N1712" s="725">
        <f t="shared" si="33"/>
        <v>1590</v>
      </c>
    </row>
    <row r="1713" spans="1:14" ht="45">
      <c r="A1713" s="700">
        <v>2008</v>
      </c>
      <c r="B1713" s="755" t="s">
        <v>6574</v>
      </c>
      <c r="C1713" s="754" t="s">
        <v>7213</v>
      </c>
      <c r="D1713" s="705">
        <v>1581</v>
      </c>
      <c r="E1713" s="754" t="s">
        <v>5340</v>
      </c>
      <c r="F1713" s="943">
        <v>739307.47</v>
      </c>
      <c r="G1713" s="704" t="s">
        <v>6283</v>
      </c>
      <c r="H1713" s="755" t="s">
        <v>7214</v>
      </c>
      <c r="I1713" s="692"/>
      <c r="J1713" s="902" t="s">
        <v>9974</v>
      </c>
      <c r="K1713" s="902" t="s">
        <v>9975</v>
      </c>
      <c r="L1713" s="902" t="s">
        <v>9993</v>
      </c>
      <c r="M1713" s="692"/>
      <c r="N1713" s="725">
        <f t="shared" si="33"/>
        <v>1591</v>
      </c>
    </row>
    <row r="1714" spans="1:14" ht="45">
      <c r="A1714" s="700">
        <v>2009</v>
      </c>
      <c r="B1714" s="755" t="s">
        <v>6574</v>
      </c>
      <c r="C1714" s="754" t="s">
        <v>7215</v>
      </c>
      <c r="D1714" s="705">
        <v>705</v>
      </c>
      <c r="E1714" s="754" t="s">
        <v>5340</v>
      </c>
      <c r="F1714" s="943">
        <v>371089.94</v>
      </c>
      <c r="G1714" s="704" t="s">
        <v>6283</v>
      </c>
      <c r="H1714" s="755" t="s">
        <v>7216</v>
      </c>
      <c r="I1714" s="692"/>
      <c r="J1714" s="902" t="s">
        <v>9974</v>
      </c>
      <c r="K1714" s="902" t="s">
        <v>9975</v>
      </c>
      <c r="L1714" s="902" t="s">
        <v>9985</v>
      </c>
      <c r="M1714" s="692"/>
      <c r="N1714" s="725">
        <f t="shared" si="33"/>
        <v>1592</v>
      </c>
    </row>
    <row r="1715" spans="1:14" ht="45">
      <c r="A1715" s="754">
        <v>2010</v>
      </c>
      <c r="B1715" s="755" t="s">
        <v>7218</v>
      </c>
      <c r="C1715" s="47" t="s">
        <v>7217</v>
      </c>
      <c r="D1715" s="758">
        <v>634</v>
      </c>
      <c r="E1715" s="309" t="s">
        <v>5241</v>
      </c>
      <c r="F1715" s="934">
        <v>2045556.62</v>
      </c>
      <c r="G1715" s="691" t="s">
        <v>6283</v>
      </c>
      <c r="H1715" s="755" t="s">
        <v>7219</v>
      </c>
      <c r="I1715" s="754"/>
      <c r="J1715" s="754"/>
      <c r="K1715" s="754"/>
      <c r="L1715" s="936"/>
      <c r="M1715" s="835"/>
      <c r="N1715" s="725">
        <f t="shared" si="33"/>
        <v>1593</v>
      </c>
    </row>
    <row r="1716" spans="1:14" ht="45">
      <c r="A1716" s="700">
        <v>2011</v>
      </c>
      <c r="B1716" s="757" t="s">
        <v>7252</v>
      </c>
      <c r="C1716" s="756" t="s">
        <v>7251</v>
      </c>
      <c r="D1716" s="705">
        <v>1075</v>
      </c>
      <c r="E1716" s="756" t="s">
        <v>1021</v>
      </c>
      <c r="F1716" s="943">
        <v>1912435.75</v>
      </c>
      <c r="G1716" s="704" t="s">
        <v>6283</v>
      </c>
      <c r="H1716" s="757" t="s">
        <v>7253</v>
      </c>
      <c r="I1716" s="692"/>
      <c r="J1716" s="692"/>
      <c r="K1716" s="692"/>
      <c r="L1716" s="692"/>
      <c r="M1716" s="692"/>
      <c r="N1716" s="725">
        <f t="shared" si="33"/>
        <v>1594</v>
      </c>
    </row>
    <row r="1717" spans="1:14" ht="45">
      <c r="A1717" s="700">
        <v>2012</v>
      </c>
      <c r="B1717" s="761" t="s">
        <v>7274</v>
      </c>
      <c r="C1717" s="760" t="s">
        <v>7275</v>
      </c>
      <c r="D1717" s="705">
        <v>250</v>
      </c>
      <c r="E1717" s="760" t="s">
        <v>7276</v>
      </c>
      <c r="F1717" s="943">
        <v>325597.5</v>
      </c>
      <c r="G1717" s="704" t="s">
        <v>6283</v>
      </c>
      <c r="H1717" s="761" t="s">
        <v>7277</v>
      </c>
      <c r="I1717" s="692"/>
      <c r="J1717" s="692"/>
      <c r="K1717" s="692"/>
      <c r="L1717" s="692"/>
      <c r="M1717" s="692"/>
      <c r="N1717" s="725">
        <f t="shared" si="33"/>
        <v>1595</v>
      </c>
    </row>
    <row r="1718" spans="1:14" ht="45">
      <c r="A1718" s="700">
        <v>2013</v>
      </c>
      <c r="B1718" s="764" t="s">
        <v>7281</v>
      </c>
      <c r="C1718" s="763" t="s">
        <v>7282</v>
      </c>
      <c r="D1718" s="705">
        <v>267</v>
      </c>
      <c r="E1718" s="763" t="s">
        <v>7283</v>
      </c>
      <c r="F1718" s="943">
        <v>462804.45</v>
      </c>
      <c r="G1718" s="704" t="s">
        <v>6283</v>
      </c>
      <c r="H1718" s="764" t="s">
        <v>7284</v>
      </c>
      <c r="I1718" s="692"/>
      <c r="J1718" s="692"/>
      <c r="K1718" s="692"/>
      <c r="L1718" s="692"/>
      <c r="M1718" s="692"/>
      <c r="N1718" s="725">
        <f t="shared" si="33"/>
        <v>1596</v>
      </c>
    </row>
    <row r="1719" spans="1:14" ht="45">
      <c r="A1719" s="700">
        <v>2014</v>
      </c>
      <c r="B1719" s="764" t="s">
        <v>7285</v>
      </c>
      <c r="C1719" s="763" t="s">
        <v>7286</v>
      </c>
      <c r="D1719" s="705">
        <v>2559</v>
      </c>
      <c r="E1719" s="763" t="s">
        <v>5340</v>
      </c>
      <c r="F1719" s="943">
        <v>3610512.69</v>
      </c>
      <c r="G1719" s="704" t="s">
        <v>6283</v>
      </c>
      <c r="H1719" s="764" t="s">
        <v>7287</v>
      </c>
      <c r="I1719" s="763"/>
      <c r="J1719" s="902" t="s">
        <v>9974</v>
      </c>
      <c r="K1719" s="902" t="s">
        <v>10177</v>
      </c>
      <c r="L1719" s="902" t="s">
        <v>10178</v>
      </c>
      <c r="M1719" s="692"/>
      <c r="N1719" s="725">
        <f t="shared" si="33"/>
        <v>1597</v>
      </c>
    </row>
    <row r="1720" spans="1:14" ht="45">
      <c r="A1720" s="700">
        <v>2015</v>
      </c>
      <c r="B1720" s="766" t="s">
        <v>7288</v>
      </c>
      <c r="C1720" s="765" t="s">
        <v>7289</v>
      </c>
      <c r="D1720" s="705">
        <v>3441</v>
      </c>
      <c r="E1720" s="766" t="s">
        <v>7290</v>
      </c>
      <c r="F1720" s="934">
        <v>348434.68</v>
      </c>
      <c r="G1720" s="704" t="s">
        <v>6283</v>
      </c>
      <c r="H1720" s="766" t="s">
        <v>7291</v>
      </c>
      <c r="I1720" s="692"/>
      <c r="J1720" s="692"/>
      <c r="K1720" s="692"/>
      <c r="L1720" s="692"/>
      <c r="M1720" s="692"/>
      <c r="N1720" s="725">
        <f t="shared" si="33"/>
        <v>1598</v>
      </c>
    </row>
    <row r="1721" spans="1:14" ht="45">
      <c r="A1721" s="700">
        <v>2016</v>
      </c>
      <c r="B1721" s="766" t="s">
        <v>7292</v>
      </c>
      <c r="C1721" s="765" t="s">
        <v>7293</v>
      </c>
      <c r="D1721" s="705">
        <v>1775</v>
      </c>
      <c r="E1721" s="766" t="s">
        <v>7294</v>
      </c>
      <c r="F1721" s="943">
        <v>1964978.25</v>
      </c>
      <c r="G1721" s="704" t="s">
        <v>7295</v>
      </c>
      <c r="H1721" s="766" t="s">
        <v>7296</v>
      </c>
      <c r="I1721" s="692"/>
      <c r="J1721" s="692"/>
      <c r="K1721" s="692"/>
      <c r="L1721" s="692"/>
      <c r="M1721" s="692"/>
      <c r="N1721" s="725">
        <f t="shared" si="33"/>
        <v>1599</v>
      </c>
    </row>
    <row r="1722" spans="1:14" ht="75">
      <c r="A1722" s="700">
        <v>2017</v>
      </c>
      <c r="B1722" s="766" t="s">
        <v>7297</v>
      </c>
      <c r="C1722" s="765" t="s">
        <v>7298</v>
      </c>
      <c r="D1722" s="705">
        <v>3053</v>
      </c>
      <c r="E1722" s="284" t="s">
        <v>7299</v>
      </c>
      <c r="F1722" s="943">
        <v>18311093.57</v>
      </c>
      <c r="G1722" s="704" t="s">
        <v>6283</v>
      </c>
      <c r="H1722" s="766" t="s">
        <v>7300</v>
      </c>
      <c r="I1722" s="692"/>
      <c r="J1722" s="692"/>
      <c r="K1722" s="692"/>
      <c r="L1722" s="692"/>
      <c r="M1722" s="692"/>
      <c r="N1722" s="725">
        <f t="shared" si="33"/>
        <v>1600</v>
      </c>
    </row>
    <row r="1723" spans="1:14" ht="75">
      <c r="A1723" s="700">
        <v>2018</v>
      </c>
      <c r="B1723" s="810" t="s">
        <v>7312</v>
      </c>
      <c r="C1723" s="809" t="s">
        <v>7313</v>
      </c>
      <c r="D1723" s="732">
        <v>13999</v>
      </c>
      <c r="E1723" s="810" t="s">
        <v>7315</v>
      </c>
      <c r="F1723" s="952">
        <v>17544106.760000002</v>
      </c>
      <c r="G1723" s="704" t="s">
        <v>6283</v>
      </c>
      <c r="H1723" s="703" t="s">
        <v>7314</v>
      </c>
      <c r="I1723" s="809"/>
      <c r="J1723" s="701" t="s">
        <v>7508</v>
      </c>
      <c r="K1723" s="701" t="s">
        <v>7509</v>
      </c>
      <c r="L1723" s="701" t="s">
        <v>7510</v>
      </c>
      <c r="M1723" s="692"/>
      <c r="N1723" s="725">
        <f t="shared" si="33"/>
        <v>1601</v>
      </c>
    </row>
    <row r="1724" spans="1:14" ht="45">
      <c r="A1724" s="700">
        <v>2019</v>
      </c>
      <c r="B1724" s="768" t="s">
        <v>7316</v>
      </c>
      <c r="C1724" s="767" t="s">
        <v>7317</v>
      </c>
      <c r="D1724" s="705">
        <v>111</v>
      </c>
      <c r="E1724" s="768" t="s">
        <v>7318</v>
      </c>
      <c r="F1724" s="934">
        <v>114560.88</v>
      </c>
      <c r="G1724" s="704" t="s">
        <v>6283</v>
      </c>
      <c r="H1724" s="768" t="s">
        <v>7319</v>
      </c>
      <c r="I1724" s="692"/>
      <c r="J1724" s="692"/>
      <c r="K1724" s="692"/>
      <c r="L1724" s="692"/>
      <c r="M1724" s="692"/>
      <c r="N1724" s="725">
        <f t="shared" si="33"/>
        <v>1602</v>
      </c>
    </row>
    <row r="1725" spans="1:14" ht="45">
      <c r="A1725" s="700">
        <v>2020</v>
      </c>
      <c r="B1725" s="768" t="s">
        <v>7320</v>
      </c>
      <c r="C1725" s="767" t="s">
        <v>7321</v>
      </c>
      <c r="D1725" s="705">
        <v>633</v>
      </c>
      <c r="E1725" s="768" t="s">
        <v>6609</v>
      </c>
      <c r="F1725" s="934">
        <v>183683.94</v>
      </c>
      <c r="G1725" s="704" t="s">
        <v>6283</v>
      </c>
      <c r="H1725" s="768" t="s">
        <v>7322</v>
      </c>
      <c r="I1725" s="692"/>
      <c r="J1725" s="692"/>
      <c r="K1725" s="692"/>
      <c r="L1725" s="692"/>
      <c r="M1725" s="692"/>
      <c r="N1725" s="725">
        <f t="shared" si="33"/>
        <v>1603</v>
      </c>
    </row>
    <row r="1726" spans="1:14" ht="45">
      <c r="A1726" s="700">
        <v>2021</v>
      </c>
      <c r="B1726" s="5" t="s">
        <v>3815</v>
      </c>
      <c r="C1726" s="5" t="s">
        <v>7344</v>
      </c>
      <c r="D1726" s="619">
        <f>163</f>
        <v>163</v>
      </c>
      <c r="E1726" s="5" t="s">
        <v>7324</v>
      </c>
      <c r="F1726" s="934">
        <v>215155.11</v>
      </c>
      <c r="G1726" s="704"/>
      <c r="H1726" s="770" t="s">
        <v>7323</v>
      </c>
      <c r="I1726" s="692"/>
      <c r="J1726" s="692"/>
      <c r="K1726" s="692"/>
      <c r="L1726" s="692"/>
      <c r="M1726" s="692"/>
      <c r="N1726" s="725">
        <f t="shared" si="33"/>
        <v>1604</v>
      </c>
    </row>
    <row r="1727" spans="1:14" ht="45">
      <c r="A1727" s="700">
        <v>2022</v>
      </c>
      <c r="B1727" s="770" t="s">
        <v>7325</v>
      </c>
      <c r="C1727" s="769" t="s">
        <v>7326</v>
      </c>
      <c r="D1727" s="705">
        <v>183</v>
      </c>
      <c r="E1727" s="5" t="s">
        <v>7327</v>
      </c>
      <c r="F1727" s="934">
        <v>370596.96</v>
      </c>
      <c r="G1727" s="704" t="s">
        <v>6283</v>
      </c>
      <c r="H1727" s="770" t="s">
        <v>7328</v>
      </c>
      <c r="I1727" s="692"/>
      <c r="J1727" s="692"/>
      <c r="K1727" s="692"/>
      <c r="L1727" s="692"/>
      <c r="M1727" s="692"/>
      <c r="N1727" s="725">
        <f t="shared" si="33"/>
        <v>1605</v>
      </c>
    </row>
    <row r="1728" spans="1:14" ht="45">
      <c r="A1728" s="700">
        <v>2023</v>
      </c>
      <c r="B1728" s="770" t="s">
        <v>7329</v>
      </c>
      <c r="C1728" s="769" t="s">
        <v>7330</v>
      </c>
      <c r="D1728" s="705">
        <v>10869</v>
      </c>
      <c r="E1728" s="770" t="s">
        <v>7331</v>
      </c>
      <c r="F1728" s="934">
        <v>6163890.3200000003</v>
      </c>
      <c r="G1728" s="704" t="s">
        <v>6283</v>
      </c>
      <c r="H1728" s="770" t="s">
        <v>7332</v>
      </c>
      <c r="I1728" s="769"/>
      <c r="J1728" s="701" t="s">
        <v>6683</v>
      </c>
      <c r="K1728" s="701" t="s">
        <v>7333</v>
      </c>
      <c r="L1728" s="701" t="s">
        <v>7334</v>
      </c>
      <c r="M1728" s="692"/>
      <c r="N1728" s="725">
        <f t="shared" si="33"/>
        <v>1606</v>
      </c>
    </row>
    <row r="1729" spans="1:14" ht="45">
      <c r="A1729" s="700">
        <v>2024</v>
      </c>
      <c r="B1729" s="770" t="s">
        <v>7335</v>
      </c>
      <c r="C1729" s="769" t="s">
        <v>7336</v>
      </c>
      <c r="D1729" s="705">
        <v>11625</v>
      </c>
      <c r="E1729" s="698" t="s">
        <v>7425</v>
      </c>
      <c r="F1729" s="934">
        <v>41662.980000000003</v>
      </c>
      <c r="G1729" s="704" t="s">
        <v>6283</v>
      </c>
      <c r="H1729" s="770" t="s">
        <v>7338</v>
      </c>
      <c r="I1729" s="692"/>
      <c r="J1729" s="902" t="s">
        <v>9974</v>
      </c>
      <c r="K1729" s="902" t="s">
        <v>9975</v>
      </c>
      <c r="L1729" s="902" t="s">
        <v>9983</v>
      </c>
      <c r="M1729" s="692"/>
      <c r="N1729" s="725">
        <f t="shared" si="33"/>
        <v>1607</v>
      </c>
    </row>
    <row r="1730" spans="1:14" ht="60">
      <c r="A1730" s="700">
        <v>2025</v>
      </c>
      <c r="B1730" s="770" t="s">
        <v>7335</v>
      </c>
      <c r="C1730" s="769" t="s">
        <v>7339</v>
      </c>
      <c r="D1730" s="705">
        <v>17636</v>
      </c>
      <c r="E1730" s="770" t="s">
        <v>7337</v>
      </c>
      <c r="F1730" s="943">
        <v>63205.87</v>
      </c>
      <c r="G1730" s="921" t="s">
        <v>6283</v>
      </c>
      <c r="H1730" s="937" t="s">
        <v>7340</v>
      </c>
      <c r="I1730" s="936"/>
      <c r="J1730" s="902" t="s">
        <v>9974</v>
      </c>
      <c r="K1730" s="902" t="s">
        <v>9975</v>
      </c>
      <c r="L1730" s="902" t="s">
        <v>9984</v>
      </c>
      <c r="M1730" s="692"/>
      <c r="N1730" s="725">
        <f t="shared" si="33"/>
        <v>1608</v>
      </c>
    </row>
    <row r="1731" spans="1:14" ht="45">
      <c r="A1731" s="700">
        <v>2026</v>
      </c>
      <c r="B1731" s="770" t="s">
        <v>7341</v>
      </c>
      <c r="C1731" s="769" t="s">
        <v>7342</v>
      </c>
      <c r="D1731" s="705">
        <v>600</v>
      </c>
      <c r="E1731" s="770" t="s">
        <v>145</v>
      </c>
      <c r="F1731" s="943">
        <v>103680</v>
      </c>
      <c r="G1731" s="704" t="s">
        <v>6283</v>
      </c>
      <c r="H1731" s="770" t="s">
        <v>7343</v>
      </c>
      <c r="I1731" s="692"/>
      <c r="J1731" s="692"/>
      <c r="K1731" s="692"/>
      <c r="L1731" s="692"/>
      <c r="M1731" s="692"/>
      <c r="N1731" s="725">
        <f t="shared" si="33"/>
        <v>1609</v>
      </c>
    </row>
    <row r="1732" spans="1:14" ht="45">
      <c r="A1732" s="700">
        <v>2027</v>
      </c>
      <c r="B1732" s="772" t="s">
        <v>7347</v>
      </c>
      <c r="C1732" s="771" t="s">
        <v>7348</v>
      </c>
      <c r="D1732" s="705">
        <v>522</v>
      </c>
      <c r="E1732" s="772" t="s">
        <v>7349</v>
      </c>
      <c r="F1732" s="943">
        <v>955066.86</v>
      </c>
      <c r="G1732" s="704" t="s">
        <v>6283</v>
      </c>
      <c r="H1732" s="772" t="s">
        <v>7350</v>
      </c>
      <c r="I1732" s="692"/>
      <c r="J1732" s="692"/>
      <c r="K1732" s="692"/>
      <c r="L1732" s="692"/>
      <c r="M1732" s="692"/>
      <c r="N1732" s="725">
        <f t="shared" si="33"/>
        <v>1610</v>
      </c>
    </row>
    <row r="1733" spans="1:14" ht="120">
      <c r="A1733" s="700">
        <v>2028</v>
      </c>
      <c r="B1733" s="772" t="s">
        <v>7351</v>
      </c>
      <c r="C1733" s="771" t="s">
        <v>7352</v>
      </c>
      <c r="D1733" s="705">
        <v>6596</v>
      </c>
      <c r="E1733" s="772" t="s">
        <v>7353</v>
      </c>
      <c r="F1733" s="943">
        <v>1350151.56</v>
      </c>
      <c r="G1733" s="704" t="s">
        <v>6283</v>
      </c>
      <c r="H1733" s="772" t="s">
        <v>7354</v>
      </c>
      <c r="I1733" s="692"/>
      <c r="J1733" s="692"/>
      <c r="K1733" s="692"/>
      <c r="L1733" s="692"/>
      <c r="M1733" s="692"/>
      <c r="N1733" s="725">
        <f t="shared" si="33"/>
        <v>1611</v>
      </c>
    </row>
    <row r="1734" spans="1:14" ht="120">
      <c r="A1734" s="700">
        <v>2029</v>
      </c>
      <c r="B1734" s="772" t="s">
        <v>7355</v>
      </c>
      <c r="C1734" s="771" t="s">
        <v>7356</v>
      </c>
      <c r="D1734" s="705">
        <v>72290</v>
      </c>
      <c r="E1734" s="772" t="s">
        <v>7353</v>
      </c>
      <c r="F1734" s="943">
        <v>16451393.029999999</v>
      </c>
      <c r="G1734" s="704" t="s">
        <v>6283</v>
      </c>
      <c r="H1734" s="772" t="s">
        <v>7357</v>
      </c>
      <c r="I1734" s="692"/>
      <c r="J1734" s="692"/>
      <c r="K1734" s="692"/>
      <c r="L1734" s="692"/>
      <c r="M1734" s="692"/>
      <c r="N1734" s="725">
        <f t="shared" ref="N1734:N1765" si="34">N1733+1</f>
        <v>1612</v>
      </c>
    </row>
    <row r="1735" spans="1:14" ht="45">
      <c r="A1735" s="700">
        <v>2030</v>
      </c>
      <c r="B1735" s="774" t="s">
        <v>7358</v>
      </c>
      <c r="C1735" s="773" t="s">
        <v>7359</v>
      </c>
      <c r="D1735" s="705">
        <v>221</v>
      </c>
      <c r="E1735" s="774" t="s">
        <v>7360</v>
      </c>
      <c r="F1735" s="934">
        <v>311026.56</v>
      </c>
      <c r="G1735" s="704" t="s">
        <v>6283</v>
      </c>
      <c r="H1735" s="774" t="s">
        <v>7361</v>
      </c>
      <c r="I1735" s="692"/>
      <c r="J1735" s="692"/>
      <c r="K1735" s="692"/>
      <c r="L1735" s="692"/>
      <c r="M1735" s="692"/>
      <c r="N1735" s="725">
        <f t="shared" si="34"/>
        <v>1613</v>
      </c>
    </row>
    <row r="1736" spans="1:14" ht="45">
      <c r="A1736" s="700">
        <v>2031</v>
      </c>
      <c r="B1736" s="806" t="s">
        <v>7367</v>
      </c>
      <c r="C1736" s="805" t="s">
        <v>7368</v>
      </c>
      <c r="D1736" s="705">
        <v>1717</v>
      </c>
      <c r="E1736" s="806" t="s">
        <v>6644</v>
      </c>
      <c r="F1736" s="934">
        <v>14385043.17</v>
      </c>
      <c r="G1736" s="704" t="s">
        <v>6283</v>
      </c>
      <c r="H1736" s="806" t="s">
        <v>7369</v>
      </c>
      <c r="I1736" s="692"/>
      <c r="J1736" s="692"/>
      <c r="K1736" s="692"/>
      <c r="L1736" s="692"/>
      <c r="M1736" s="692"/>
      <c r="N1736" s="725">
        <f t="shared" si="34"/>
        <v>1614</v>
      </c>
    </row>
    <row r="1737" spans="1:14" ht="45">
      <c r="A1737" s="700">
        <v>2032</v>
      </c>
      <c r="B1737" s="778" t="s">
        <v>7388</v>
      </c>
      <c r="C1737" s="777" t="s">
        <v>7389</v>
      </c>
      <c r="D1737" s="705">
        <v>142</v>
      </c>
      <c r="E1737" s="5" t="s">
        <v>7390</v>
      </c>
      <c r="F1737" s="943">
        <v>344421</v>
      </c>
      <c r="G1737" s="704" t="s">
        <v>6283</v>
      </c>
      <c r="H1737" s="778" t="s">
        <v>7391</v>
      </c>
      <c r="I1737" s="692"/>
      <c r="J1737" s="692"/>
      <c r="K1737" s="692"/>
      <c r="L1737" s="692"/>
      <c r="M1737" s="692"/>
      <c r="N1737" s="725">
        <f t="shared" si="34"/>
        <v>1615</v>
      </c>
    </row>
    <row r="1738" spans="1:14" ht="60">
      <c r="A1738" s="700">
        <v>2033</v>
      </c>
      <c r="B1738" s="788" t="s">
        <v>7395</v>
      </c>
      <c r="C1738" s="787" t="s">
        <v>7396</v>
      </c>
      <c r="D1738" s="787">
        <v>9889</v>
      </c>
      <c r="E1738" s="788" t="s">
        <v>7397</v>
      </c>
      <c r="F1738" s="943">
        <v>3158942.16</v>
      </c>
      <c r="G1738" s="704" t="s">
        <v>6283</v>
      </c>
      <c r="H1738" s="788" t="s">
        <v>7398</v>
      </c>
      <c r="I1738" s="787"/>
      <c r="J1738" s="910"/>
      <c r="K1738" s="910"/>
      <c r="L1738" s="910"/>
      <c r="M1738" s="692"/>
      <c r="N1738" s="725">
        <f t="shared" si="34"/>
        <v>1616</v>
      </c>
    </row>
    <row r="1739" spans="1:14" ht="60">
      <c r="A1739" s="700">
        <v>2034</v>
      </c>
      <c r="B1739" s="788" t="s">
        <v>7399</v>
      </c>
      <c r="C1739" s="787" t="s">
        <v>7400</v>
      </c>
      <c r="D1739" s="787">
        <v>6946</v>
      </c>
      <c r="E1739" s="788" t="s">
        <v>7401</v>
      </c>
      <c r="F1739" s="943">
        <v>35152637.710000001</v>
      </c>
      <c r="G1739" s="704" t="s">
        <v>6283</v>
      </c>
      <c r="H1739" s="788" t="s">
        <v>7402</v>
      </c>
      <c r="I1739" s="692"/>
      <c r="J1739" s="692"/>
      <c r="K1739" s="692"/>
      <c r="L1739" s="692"/>
      <c r="M1739" s="692"/>
      <c r="N1739" s="725">
        <f t="shared" si="34"/>
        <v>1617</v>
      </c>
    </row>
    <row r="1740" spans="1:14" ht="45">
      <c r="A1740" s="700">
        <v>2035</v>
      </c>
      <c r="B1740" s="788" t="s">
        <v>6934</v>
      </c>
      <c r="C1740" s="787" t="s">
        <v>7403</v>
      </c>
      <c r="D1740" s="787">
        <v>162</v>
      </c>
      <c r="E1740" s="787" t="s">
        <v>5340</v>
      </c>
      <c r="F1740" s="943">
        <v>87729.94</v>
      </c>
      <c r="G1740" s="921" t="s">
        <v>6283</v>
      </c>
      <c r="H1740" s="947" t="s">
        <v>7404</v>
      </c>
      <c r="I1740" s="946"/>
      <c r="J1740" s="902" t="s">
        <v>9972</v>
      </c>
      <c r="K1740" s="902" t="s">
        <v>9975</v>
      </c>
      <c r="L1740" s="902" t="s">
        <v>10059</v>
      </c>
      <c r="M1740" s="692"/>
      <c r="N1740" s="725">
        <f t="shared" si="34"/>
        <v>1618</v>
      </c>
    </row>
    <row r="1741" spans="1:14" ht="45">
      <c r="A1741" s="700">
        <v>2036</v>
      </c>
      <c r="B1741" s="789" t="s">
        <v>7405</v>
      </c>
      <c r="C1741" s="790" t="s">
        <v>7406</v>
      </c>
      <c r="D1741" s="790">
        <v>2598</v>
      </c>
      <c r="E1741" s="5" t="s">
        <v>7390</v>
      </c>
      <c r="F1741" s="934">
        <v>2915709.42</v>
      </c>
      <c r="G1741" s="704" t="s">
        <v>6283</v>
      </c>
      <c r="H1741" s="789" t="s">
        <v>7407</v>
      </c>
      <c r="I1741" s="692"/>
      <c r="J1741" s="692"/>
      <c r="K1741" s="692"/>
      <c r="L1741" s="692"/>
      <c r="M1741" s="692"/>
      <c r="N1741" s="725">
        <f t="shared" si="34"/>
        <v>1619</v>
      </c>
    </row>
    <row r="1742" spans="1:14" ht="45">
      <c r="A1742" s="700">
        <v>2037</v>
      </c>
      <c r="B1742" s="789" t="s">
        <v>6863</v>
      </c>
      <c r="C1742" s="790" t="s">
        <v>7408</v>
      </c>
      <c r="D1742" s="790">
        <v>61927</v>
      </c>
      <c r="E1742" s="789" t="s">
        <v>7290</v>
      </c>
      <c r="F1742" s="934">
        <v>6270710.4800000004</v>
      </c>
      <c r="G1742" s="704" t="s">
        <v>6283</v>
      </c>
      <c r="H1742" s="789" t="s">
        <v>7409</v>
      </c>
      <c r="I1742" s="692"/>
      <c r="J1742" s="692"/>
      <c r="K1742" s="692"/>
      <c r="L1742" s="692"/>
      <c r="M1742" s="692"/>
      <c r="N1742" s="725">
        <f t="shared" si="34"/>
        <v>1620</v>
      </c>
    </row>
    <row r="1743" spans="1:14" ht="45">
      <c r="A1743" s="700">
        <v>2038</v>
      </c>
      <c r="B1743" s="789" t="s">
        <v>7410</v>
      </c>
      <c r="C1743" s="790" t="s">
        <v>7411</v>
      </c>
      <c r="D1743" s="790">
        <v>29029</v>
      </c>
      <c r="E1743" s="789" t="s">
        <v>7290</v>
      </c>
      <c r="F1743" s="934">
        <v>2939468.31</v>
      </c>
      <c r="G1743" s="704" t="s">
        <v>6283</v>
      </c>
      <c r="H1743" s="789" t="s">
        <v>7412</v>
      </c>
      <c r="I1743" s="692"/>
      <c r="J1743" s="692"/>
      <c r="K1743" s="692"/>
      <c r="L1743" s="692"/>
      <c r="M1743" s="692"/>
      <c r="N1743" s="725">
        <f t="shared" si="34"/>
        <v>1621</v>
      </c>
    </row>
    <row r="1744" spans="1:14" ht="45">
      <c r="A1744" s="700">
        <v>2040</v>
      </c>
      <c r="B1744" s="789" t="s">
        <v>7413</v>
      </c>
      <c r="C1744" s="790" t="s">
        <v>7414</v>
      </c>
      <c r="D1744" s="790">
        <v>1395</v>
      </c>
      <c r="E1744" s="790" t="s">
        <v>7415</v>
      </c>
      <c r="F1744" s="943">
        <v>1702862.55</v>
      </c>
      <c r="G1744" s="704" t="s">
        <v>6283</v>
      </c>
      <c r="H1744" s="789" t="s">
        <v>7416</v>
      </c>
      <c r="I1744" s="692"/>
      <c r="J1744" s="692"/>
      <c r="K1744" s="692"/>
      <c r="L1744" s="692"/>
      <c r="M1744" s="692"/>
      <c r="N1744" s="725">
        <f t="shared" si="34"/>
        <v>1622</v>
      </c>
    </row>
    <row r="1745" spans="1:14" ht="45">
      <c r="A1745" s="700">
        <v>2041</v>
      </c>
      <c r="B1745" s="789" t="s">
        <v>7417</v>
      </c>
      <c r="C1745" s="790" t="s">
        <v>7418</v>
      </c>
      <c r="D1745" s="790">
        <v>564</v>
      </c>
      <c r="E1745" s="790" t="s">
        <v>2453</v>
      </c>
      <c r="F1745" s="943">
        <v>79698.84</v>
      </c>
      <c r="G1745" s="704" t="s">
        <v>6283</v>
      </c>
      <c r="H1745" s="789" t="s">
        <v>7419</v>
      </c>
      <c r="I1745" s="692"/>
      <c r="J1745" s="692"/>
      <c r="K1745" s="692"/>
      <c r="L1745" s="692"/>
      <c r="M1745" s="692"/>
      <c r="N1745" s="725">
        <f t="shared" si="34"/>
        <v>1623</v>
      </c>
    </row>
    <row r="1746" spans="1:14" ht="45">
      <c r="A1746" s="700">
        <v>2042</v>
      </c>
      <c r="B1746" s="793" t="s">
        <v>7426</v>
      </c>
      <c r="C1746" s="792" t="s">
        <v>7427</v>
      </c>
      <c r="D1746" s="792">
        <v>2559</v>
      </c>
      <c r="E1746" s="793" t="s">
        <v>6169</v>
      </c>
      <c r="F1746" s="934">
        <v>5011392.0599999996</v>
      </c>
      <c r="G1746" s="704" t="s">
        <v>6283</v>
      </c>
      <c r="H1746" s="797" t="s">
        <v>7428</v>
      </c>
      <c r="I1746" s="796"/>
      <c r="J1746" s="701" t="s">
        <v>7474</v>
      </c>
      <c r="K1746" s="701" t="s">
        <v>7475</v>
      </c>
      <c r="L1746" s="701" t="s">
        <v>7476</v>
      </c>
      <c r="M1746" s="835"/>
      <c r="N1746" s="725">
        <f t="shared" si="34"/>
        <v>1624</v>
      </c>
    </row>
    <row r="1747" spans="1:14" ht="45">
      <c r="A1747" s="700">
        <v>2043</v>
      </c>
      <c r="B1747" s="793" t="s">
        <v>7426</v>
      </c>
      <c r="C1747" s="792" t="s">
        <v>7429</v>
      </c>
      <c r="D1747" s="792">
        <v>204</v>
      </c>
      <c r="E1747" s="793" t="s">
        <v>6169</v>
      </c>
      <c r="F1747" s="934">
        <v>558160.31999999995</v>
      </c>
      <c r="G1747" s="704" t="s">
        <v>6283</v>
      </c>
      <c r="H1747" s="797" t="s">
        <v>7430</v>
      </c>
      <c r="I1747" s="796"/>
      <c r="J1747" s="701" t="s">
        <v>7474</v>
      </c>
      <c r="K1747" s="701" t="s">
        <v>7475</v>
      </c>
      <c r="L1747" s="701" t="s">
        <v>7477</v>
      </c>
      <c r="M1747" s="835"/>
      <c r="N1747" s="725">
        <f t="shared" si="34"/>
        <v>1625</v>
      </c>
    </row>
    <row r="1748" spans="1:14" ht="45">
      <c r="A1748" s="355">
        <v>2045</v>
      </c>
      <c r="B1748" s="26" t="s">
        <v>7432</v>
      </c>
      <c r="C1748" s="798" t="s">
        <v>7431</v>
      </c>
      <c r="D1748" s="799">
        <v>8338</v>
      </c>
      <c r="E1748" s="795" t="s">
        <v>7433</v>
      </c>
      <c r="F1748" s="943">
        <v>7811955.5800000001</v>
      </c>
      <c r="G1748" s="704" t="s">
        <v>6283</v>
      </c>
      <c r="H1748" s="795" t="s">
        <v>7434</v>
      </c>
      <c r="I1748" s="795"/>
      <c r="J1748" s="701" t="s">
        <v>7437</v>
      </c>
      <c r="K1748" s="701" t="s">
        <v>7435</v>
      </c>
      <c r="L1748" s="701" t="s">
        <v>7436</v>
      </c>
      <c r="M1748" s="836"/>
      <c r="N1748" s="725">
        <f t="shared" si="34"/>
        <v>1626</v>
      </c>
    </row>
    <row r="1749" spans="1:14" ht="45">
      <c r="A1749" s="698">
        <v>2048</v>
      </c>
      <c r="B1749" s="795" t="s">
        <v>7438</v>
      </c>
      <c r="C1749" s="795" t="s">
        <v>7439</v>
      </c>
      <c r="D1749" s="799">
        <v>998</v>
      </c>
      <c r="E1749" s="795" t="s">
        <v>7440</v>
      </c>
      <c r="F1749" s="934">
        <v>1438098.04</v>
      </c>
      <c r="G1749" s="704" t="s">
        <v>6283</v>
      </c>
      <c r="H1749" s="795" t="s">
        <v>7441</v>
      </c>
      <c r="I1749" s="795"/>
      <c r="J1749" s="902" t="s">
        <v>9972</v>
      </c>
      <c r="K1749" s="902" t="s">
        <v>9975</v>
      </c>
      <c r="L1749" s="902" t="s">
        <v>10056</v>
      </c>
      <c r="M1749" s="836"/>
      <c r="N1749" s="725">
        <f t="shared" si="34"/>
        <v>1627</v>
      </c>
    </row>
    <row r="1750" spans="1:14" ht="45">
      <c r="A1750" s="698">
        <v>2049</v>
      </c>
      <c r="B1750" s="795" t="s">
        <v>7442</v>
      </c>
      <c r="C1750" s="795" t="s">
        <v>7443</v>
      </c>
      <c r="D1750" s="799">
        <v>1604</v>
      </c>
      <c r="E1750" s="795" t="s">
        <v>7444</v>
      </c>
      <c r="F1750" s="934">
        <v>3353739.44</v>
      </c>
      <c r="G1750" s="704" t="s">
        <v>6283</v>
      </c>
      <c r="H1750" s="795" t="s">
        <v>7445</v>
      </c>
      <c r="I1750" s="795"/>
      <c r="J1750" s="795"/>
      <c r="K1750" s="795"/>
      <c r="L1750" s="795"/>
      <c r="M1750" s="836"/>
      <c r="N1750" s="725">
        <f t="shared" si="34"/>
        <v>1628</v>
      </c>
    </row>
    <row r="1751" spans="1:14" ht="45">
      <c r="A1751" s="698">
        <v>2050</v>
      </c>
      <c r="B1751" s="795" t="s">
        <v>7446</v>
      </c>
      <c r="C1751" s="795" t="s">
        <v>7447</v>
      </c>
      <c r="D1751" s="799">
        <v>3567</v>
      </c>
      <c r="E1751" s="945" t="s">
        <v>6619</v>
      </c>
      <c r="F1751" s="943">
        <v>5902992.6299999999</v>
      </c>
      <c r="G1751" s="921" t="s">
        <v>6283</v>
      </c>
      <c r="H1751" s="945" t="s">
        <v>7449</v>
      </c>
      <c r="I1751" s="945"/>
      <c r="J1751" s="902" t="s">
        <v>9972</v>
      </c>
      <c r="K1751" s="902" t="s">
        <v>9973</v>
      </c>
      <c r="L1751" s="902" t="s">
        <v>10050</v>
      </c>
      <c r="M1751" s="836"/>
      <c r="N1751" s="725">
        <f t="shared" si="34"/>
        <v>1629</v>
      </c>
    </row>
    <row r="1752" spans="1:14" ht="45">
      <c r="A1752" s="698">
        <v>2051</v>
      </c>
      <c r="B1752" s="795" t="s">
        <v>7450</v>
      </c>
      <c r="C1752" s="795" t="s">
        <v>7451</v>
      </c>
      <c r="D1752" s="799">
        <v>217325</v>
      </c>
      <c r="E1752" s="795" t="s">
        <v>7452</v>
      </c>
      <c r="F1752" s="934">
        <v>109990355.75</v>
      </c>
      <c r="G1752" s="704" t="s">
        <v>6283</v>
      </c>
      <c r="H1752" s="795" t="s">
        <v>7453</v>
      </c>
      <c r="I1752" s="692"/>
      <c r="J1752" s="692"/>
      <c r="K1752" s="692"/>
      <c r="L1752" s="692"/>
      <c r="M1752" s="692"/>
      <c r="N1752" s="725">
        <f t="shared" si="34"/>
        <v>1630</v>
      </c>
    </row>
    <row r="1753" spans="1:14" ht="45">
      <c r="A1753" s="698">
        <v>2052</v>
      </c>
      <c r="B1753" s="795" t="s">
        <v>7454</v>
      </c>
      <c r="C1753" s="795" t="s">
        <v>7455</v>
      </c>
      <c r="D1753" s="799">
        <v>279</v>
      </c>
      <c r="E1753" s="795" t="s">
        <v>7456</v>
      </c>
      <c r="F1753" s="934">
        <v>826517.97</v>
      </c>
      <c r="G1753" s="704" t="s">
        <v>6283</v>
      </c>
      <c r="H1753" s="795" t="s">
        <v>7457</v>
      </c>
      <c r="I1753" s="795"/>
      <c r="J1753" s="795"/>
      <c r="K1753" s="795"/>
      <c r="L1753" s="795"/>
      <c r="M1753" s="836"/>
      <c r="N1753" s="725">
        <f t="shared" si="34"/>
        <v>1631</v>
      </c>
    </row>
    <row r="1754" spans="1:14" ht="45">
      <c r="A1754" s="698">
        <v>2053</v>
      </c>
      <c r="B1754" s="795" t="s">
        <v>7454</v>
      </c>
      <c r="C1754" s="795" t="s">
        <v>7458</v>
      </c>
      <c r="D1754" s="799">
        <v>333</v>
      </c>
      <c r="E1754" s="795" t="s">
        <v>7456</v>
      </c>
      <c r="F1754" s="934">
        <v>1001850.48</v>
      </c>
      <c r="G1754" s="704" t="s">
        <v>6283</v>
      </c>
      <c r="H1754" s="795" t="s">
        <v>7459</v>
      </c>
      <c r="I1754" s="795"/>
      <c r="J1754" s="795"/>
      <c r="K1754" s="795"/>
      <c r="L1754" s="795"/>
      <c r="M1754" s="836"/>
      <c r="N1754" s="725">
        <f t="shared" si="34"/>
        <v>1632</v>
      </c>
    </row>
    <row r="1755" spans="1:14" ht="45">
      <c r="A1755" s="698">
        <v>2054</v>
      </c>
      <c r="B1755" s="795" t="s">
        <v>7454</v>
      </c>
      <c r="C1755" s="795" t="s">
        <v>7460</v>
      </c>
      <c r="D1755" s="799">
        <v>24</v>
      </c>
      <c r="E1755" s="795" t="s">
        <v>7456</v>
      </c>
      <c r="F1755" s="934">
        <v>76664.88</v>
      </c>
      <c r="G1755" s="704" t="s">
        <v>6283</v>
      </c>
      <c r="H1755" s="795" t="s">
        <v>7461</v>
      </c>
      <c r="I1755" s="795"/>
      <c r="J1755" s="795"/>
      <c r="K1755" s="795"/>
      <c r="L1755" s="795"/>
      <c r="M1755" s="836"/>
      <c r="N1755" s="725">
        <f t="shared" si="34"/>
        <v>1633</v>
      </c>
    </row>
    <row r="1756" spans="1:14" ht="45">
      <c r="A1756" s="698">
        <v>2055</v>
      </c>
      <c r="B1756" s="795" t="s">
        <v>7454</v>
      </c>
      <c r="C1756" s="795" t="s">
        <v>7462</v>
      </c>
      <c r="D1756" s="800">
        <v>3813</v>
      </c>
      <c r="E1756" s="795" t="s">
        <v>7456</v>
      </c>
      <c r="F1756" s="934">
        <v>9064911.8100000005</v>
      </c>
      <c r="G1756" s="704" t="s">
        <v>6283</v>
      </c>
      <c r="H1756" s="795" t="s">
        <v>7463</v>
      </c>
      <c r="I1756" s="795"/>
      <c r="J1756" s="795"/>
      <c r="K1756" s="795"/>
      <c r="L1756" s="795"/>
      <c r="M1756" s="836"/>
      <c r="N1756" s="725">
        <f t="shared" si="34"/>
        <v>1634</v>
      </c>
    </row>
    <row r="1757" spans="1:14" ht="45">
      <c r="A1757" s="698">
        <v>2056</v>
      </c>
      <c r="B1757" s="795" t="s">
        <v>7454</v>
      </c>
      <c r="C1757" s="795" t="s">
        <v>7464</v>
      </c>
      <c r="D1757" s="799">
        <v>122</v>
      </c>
      <c r="E1757" s="795" t="s">
        <v>7456</v>
      </c>
      <c r="F1757" s="934">
        <v>200737.58</v>
      </c>
      <c r="G1757" s="704" t="s">
        <v>6283</v>
      </c>
      <c r="H1757" s="795" t="s">
        <v>7465</v>
      </c>
      <c r="I1757" s="795"/>
      <c r="J1757" s="795"/>
      <c r="K1757" s="795"/>
      <c r="L1757" s="795"/>
      <c r="M1757" s="836"/>
      <c r="N1757" s="725">
        <f t="shared" si="34"/>
        <v>1635</v>
      </c>
    </row>
    <row r="1758" spans="1:14" ht="45">
      <c r="A1758" s="698">
        <v>2057</v>
      </c>
      <c r="B1758" s="795" t="s">
        <v>7454</v>
      </c>
      <c r="C1758" s="795" t="s">
        <v>7466</v>
      </c>
      <c r="D1758" s="799">
        <v>5381</v>
      </c>
      <c r="E1758" s="795" t="s">
        <v>7456</v>
      </c>
      <c r="F1758" s="934">
        <v>9724166.5299999993</v>
      </c>
      <c r="G1758" s="704" t="s">
        <v>6283</v>
      </c>
      <c r="H1758" s="795" t="s">
        <v>7467</v>
      </c>
      <c r="I1758" s="795"/>
      <c r="J1758" s="795"/>
      <c r="K1758" s="795"/>
      <c r="L1758" s="795"/>
      <c r="M1758" s="836"/>
      <c r="N1758" s="725">
        <f t="shared" si="34"/>
        <v>1636</v>
      </c>
    </row>
    <row r="1759" spans="1:14" ht="45">
      <c r="A1759" s="700">
        <v>2058</v>
      </c>
      <c r="B1759" s="795" t="s">
        <v>7454</v>
      </c>
      <c r="C1759" s="795" t="s">
        <v>7468</v>
      </c>
      <c r="D1759" s="705">
        <v>496</v>
      </c>
      <c r="E1759" s="795" t="s">
        <v>7456</v>
      </c>
      <c r="F1759" s="934">
        <v>948347.04</v>
      </c>
      <c r="G1759" s="704" t="s">
        <v>6283</v>
      </c>
      <c r="H1759" s="795" t="s">
        <v>7469</v>
      </c>
      <c r="I1759" s="692"/>
      <c r="J1759" s="692"/>
      <c r="K1759" s="794"/>
      <c r="L1759" s="692"/>
      <c r="M1759" s="692"/>
      <c r="N1759" s="725">
        <f t="shared" si="34"/>
        <v>1637</v>
      </c>
    </row>
    <row r="1760" spans="1:14" ht="45">
      <c r="A1760" s="700">
        <v>2059</v>
      </c>
      <c r="B1760" s="795" t="s">
        <v>7454</v>
      </c>
      <c r="C1760" s="795" t="s">
        <v>7470</v>
      </c>
      <c r="D1760" s="705">
        <v>189</v>
      </c>
      <c r="E1760" s="795" t="s">
        <v>7456</v>
      </c>
      <c r="F1760" s="934">
        <v>469600.74</v>
      </c>
      <c r="G1760" s="704" t="s">
        <v>6283</v>
      </c>
      <c r="H1760" s="795" t="s">
        <v>7471</v>
      </c>
      <c r="I1760" s="692"/>
      <c r="J1760" s="692"/>
      <c r="K1760" s="794"/>
      <c r="L1760" s="692"/>
      <c r="M1760" s="692"/>
      <c r="N1760" s="725">
        <f t="shared" si="34"/>
        <v>1638</v>
      </c>
    </row>
    <row r="1761" spans="1:15" ht="45">
      <c r="A1761" s="700">
        <v>2060</v>
      </c>
      <c r="B1761" s="795" t="s">
        <v>7454</v>
      </c>
      <c r="C1761" s="795" t="s">
        <v>7472</v>
      </c>
      <c r="D1761" s="705">
        <v>342</v>
      </c>
      <c r="E1761" s="795" t="s">
        <v>7456</v>
      </c>
      <c r="F1761" s="934">
        <v>828789.12</v>
      </c>
      <c r="G1761" s="704" t="s">
        <v>6283</v>
      </c>
      <c r="H1761" s="795" t="s">
        <v>7473</v>
      </c>
      <c r="I1761" s="692"/>
      <c r="J1761" s="692"/>
      <c r="K1761" s="794"/>
      <c r="L1761" s="692"/>
      <c r="M1761" s="692"/>
      <c r="N1761" s="725">
        <f t="shared" si="34"/>
        <v>1639</v>
      </c>
    </row>
    <row r="1762" spans="1:15" ht="45">
      <c r="A1762" s="700">
        <v>2061</v>
      </c>
      <c r="B1762" s="797" t="s">
        <v>7478</v>
      </c>
      <c r="C1762" s="796" t="s">
        <v>7479</v>
      </c>
      <c r="D1762" s="705">
        <v>5881</v>
      </c>
      <c r="E1762" s="797" t="s">
        <v>6609</v>
      </c>
      <c r="F1762" s="943">
        <v>12388973.41</v>
      </c>
      <c r="G1762" s="704" t="s">
        <v>6283</v>
      </c>
      <c r="H1762" s="797" t="s">
        <v>7480</v>
      </c>
      <c r="I1762" s="692"/>
      <c r="J1762" s="692"/>
      <c r="K1762" s="692"/>
      <c r="L1762" s="692"/>
      <c r="M1762" s="692"/>
      <c r="N1762" s="725">
        <f t="shared" si="34"/>
        <v>1640</v>
      </c>
    </row>
    <row r="1763" spans="1:15" ht="45">
      <c r="A1763" s="700">
        <v>2062</v>
      </c>
      <c r="B1763" s="802" t="s">
        <v>7481</v>
      </c>
      <c r="C1763" s="801" t="s">
        <v>7482</v>
      </c>
      <c r="D1763" s="801">
        <v>536</v>
      </c>
      <c r="E1763" s="801" t="s">
        <v>7483</v>
      </c>
      <c r="F1763" s="943">
        <v>1210405.92</v>
      </c>
      <c r="G1763" s="704" t="s">
        <v>6283</v>
      </c>
      <c r="H1763" s="802" t="s">
        <v>7484</v>
      </c>
      <c r="I1763" s="692"/>
      <c r="J1763" s="692"/>
      <c r="K1763" s="692"/>
      <c r="L1763" s="692"/>
      <c r="M1763" s="692"/>
      <c r="N1763" s="725">
        <f t="shared" si="34"/>
        <v>1641</v>
      </c>
    </row>
    <row r="1764" spans="1:15" ht="45">
      <c r="A1764" s="700">
        <v>2063</v>
      </c>
      <c r="B1764" s="802" t="s">
        <v>7481</v>
      </c>
      <c r="C1764" s="801" t="s">
        <v>7485</v>
      </c>
      <c r="D1764" s="705">
        <v>4174</v>
      </c>
      <c r="E1764" s="801" t="s">
        <v>7483</v>
      </c>
      <c r="F1764" s="943">
        <v>8742109.0800000001</v>
      </c>
      <c r="G1764" s="704" t="s">
        <v>6283</v>
      </c>
      <c r="H1764" s="802" t="s">
        <v>7486</v>
      </c>
      <c r="I1764" s="692"/>
      <c r="J1764" s="692"/>
      <c r="K1764" s="692"/>
      <c r="L1764" s="692"/>
      <c r="M1764" s="692"/>
      <c r="N1764" s="725">
        <f t="shared" si="34"/>
        <v>1642</v>
      </c>
    </row>
    <row r="1765" spans="1:15" ht="45">
      <c r="A1765" s="700">
        <v>2064</v>
      </c>
      <c r="B1765" s="802" t="s">
        <v>7481</v>
      </c>
      <c r="C1765" s="801" t="s">
        <v>7487</v>
      </c>
      <c r="D1765" s="705">
        <v>1197</v>
      </c>
      <c r="E1765" s="801" t="s">
        <v>7483</v>
      </c>
      <c r="F1765" s="943">
        <v>2834280.54</v>
      </c>
      <c r="G1765" s="704" t="s">
        <v>6283</v>
      </c>
      <c r="H1765" s="802" t="s">
        <v>7488</v>
      </c>
      <c r="I1765" s="692"/>
      <c r="J1765" s="692"/>
      <c r="K1765" s="692"/>
      <c r="L1765" s="692"/>
      <c r="M1765" s="692"/>
      <c r="N1765" s="725">
        <f t="shared" si="34"/>
        <v>1643</v>
      </c>
    </row>
    <row r="1766" spans="1:15" ht="75">
      <c r="A1766" s="700">
        <v>2065</v>
      </c>
      <c r="B1766" s="804" t="s">
        <v>7489</v>
      </c>
      <c r="C1766" s="803" t="s">
        <v>7490</v>
      </c>
      <c r="D1766" s="705">
        <v>4687</v>
      </c>
      <c r="E1766" s="804" t="s">
        <v>7491</v>
      </c>
      <c r="F1766" s="943">
        <v>9547751.2200000007</v>
      </c>
      <c r="G1766" s="538" t="s">
        <v>6290</v>
      </c>
      <c r="H1766" s="804" t="s">
        <v>7492</v>
      </c>
      <c r="I1766" s="692"/>
      <c r="J1766" s="692"/>
      <c r="K1766" s="692"/>
      <c r="L1766" s="692"/>
      <c r="M1766" s="692"/>
      <c r="N1766" s="725">
        <f t="shared" ref="N1766:N1797" si="35">N1765+1</f>
        <v>1644</v>
      </c>
    </row>
    <row r="1767" spans="1:15" ht="45">
      <c r="A1767" s="700">
        <v>2067</v>
      </c>
      <c r="B1767" s="804" t="s">
        <v>7493</v>
      </c>
      <c r="C1767" s="803" t="s">
        <v>7494</v>
      </c>
      <c r="D1767" s="705">
        <v>162331</v>
      </c>
      <c r="E1767" s="803" t="s">
        <v>5340</v>
      </c>
      <c r="F1767" s="934">
        <v>16437591.07</v>
      </c>
      <c r="G1767" s="704" t="s">
        <v>6283</v>
      </c>
      <c r="H1767" s="804" t="s">
        <v>7495</v>
      </c>
      <c r="I1767" s="692"/>
      <c r="J1767" s="692"/>
      <c r="K1767" s="692"/>
      <c r="L1767" s="692"/>
      <c r="M1767" s="692"/>
      <c r="N1767" s="725">
        <f t="shared" si="35"/>
        <v>1645</v>
      </c>
    </row>
    <row r="1768" spans="1:15" ht="45">
      <c r="A1768" s="700">
        <v>2070</v>
      </c>
      <c r="B1768" s="808" t="s">
        <v>7446</v>
      </c>
      <c r="C1768" s="807" t="s">
        <v>7497</v>
      </c>
      <c r="D1768" s="705">
        <v>760</v>
      </c>
      <c r="E1768" s="808" t="s">
        <v>7142</v>
      </c>
      <c r="F1768" s="943">
        <v>1140349.6000000001</v>
      </c>
      <c r="G1768" s="704" t="s">
        <v>6283</v>
      </c>
      <c r="H1768" s="812" t="s">
        <v>7498</v>
      </c>
      <c r="I1768" s="692"/>
      <c r="J1768" s="902" t="s">
        <v>9969</v>
      </c>
      <c r="K1768" s="902" t="s">
        <v>9970</v>
      </c>
      <c r="L1768" s="902" t="s">
        <v>9971</v>
      </c>
      <c r="M1768" s="692"/>
      <c r="N1768" s="726">
        <f t="shared" si="35"/>
        <v>1646</v>
      </c>
    </row>
    <row r="1769" spans="1:15" ht="45">
      <c r="A1769" s="700">
        <v>2071</v>
      </c>
      <c r="B1769" s="808" t="s">
        <v>7446</v>
      </c>
      <c r="C1769" s="807" t="s">
        <v>7499</v>
      </c>
      <c r="D1769" s="705">
        <v>242</v>
      </c>
      <c r="E1769" s="808" t="s">
        <v>7142</v>
      </c>
      <c r="F1769" s="934">
        <v>376728.66</v>
      </c>
      <c r="G1769" s="704" t="s">
        <v>6283</v>
      </c>
      <c r="H1769" s="808" t="s">
        <v>7500</v>
      </c>
      <c r="I1769" s="807"/>
      <c r="J1769" s="927"/>
      <c r="K1769" s="927"/>
      <c r="L1769" s="927"/>
      <c r="M1769" s="692"/>
      <c r="N1769" s="725">
        <f t="shared" si="35"/>
        <v>1647</v>
      </c>
    </row>
    <row r="1770" spans="1:15" ht="45">
      <c r="A1770" s="700">
        <v>2072</v>
      </c>
      <c r="B1770" s="808" t="s">
        <v>7501</v>
      </c>
      <c r="C1770" s="807" t="s">
        <v>7502</v>
      </c>
      <c r="D1770" s="705">
        <v>373</v>
      </c>
      <c r="E1770" s="808" t="s">
        <v>6609</v>
      </c>
      <c r="F1770" s="934">
        <v>762329.94</v>
      </c>
      <c r="G1770" s="704" t="s">
        <v>6283</v>
      </c>
      <c r="H1770" s="808" t="s">
        <v>7503</v>
      </c>
      <c r="I1770" s="692"/>
      <c r="J1770" s="692"/>
      <c r="K1770" s="807"/>
      <c r="L1770" s="692"/>
      <c r="M1770" s="692"/>
      <c r="N1770" s="725">
        <f t="shared" si="35"/>
        <v>1648</v>
      </c>
    </row>
    <row r="1771" spans="1:15" ht="45">
      <c r="A1771" s="700">
        <v>2073</v>
      </c>
      <c r="B1771" s="808" t="s">
        <v>7504</v>
      </c>
      <c r="C1771" s="807" t="s">
        <v>7505</v>
      </c>
      <c r="D1771" s="705">
        <v>4905</v>
      </c>
      <c r="E1771" s="808" t="s">
        <v>6609</v>
      </c>
      <c r="F1771" s="934">
        <v>664676.55000000005</v>
      </c>
      <c r="G1771" s="704" t="s">
        <v>6283</v>
      </c>
      <c r="H1771" s="808" t="s">
        <v>7506</v>
      </c>
      <c r="I1771" s="692"/>
      <c r="J1771" s="692"/>
      <c r="K1771" s="807"/>
      <c r="L1771" s="692"/>
      <c r="M1771" s="692"/>
      <c r="N1771" s="725">
        <f t="shared" si="35"/>
        <v>1649</v>
      </c>
    </row>
    <row r="1772" spans="1:15" ht="45">
      <c r="A1772" s="700">
        <v>2076</v>
      </c>
      <c r="B1772" s="810" t="s">
        <v>6934</v>
      </c>
      <c r="C1772" s="809" t="s">
        <v>7512</v>
      </c>
      <c r="D1772" s="814">
        <v>2684</v>
      </c>
      <c r="E1772" s="809" t="s">
        <v>5340</v>
      </c>
      <c r="F1772" s="943">
        <v>1453500.92</v>
      </c>
      <c r="G1772" s="921" t="s">
        <v>6283</v>
      </c>
      <c r="H1772" s="947" t="s">
        <v>7513</v>
      </c>
      <c r="I1772" s="946"/>
      <c r="J1772" s="902" t="s">
        <v>9969</v>
      </c>
      <c r="K1772" s="902" t="s">
        <v>9975</v>
      </c>
      <c r="L1772" s="90" t="s">
        <v>10057</v>
      </c>
      <c r="M1772" s="835"/>
      <c r="N1772" s="726">
        <f t="shared" si="35"/>
        <v>1650</v>
      </c>
    </row>
    <row r="1773" spans="1:15" ht="45">
      <c r="A1773" s="567">
        <v>2077</v>
      </c>
      <c r="B1773" s="4" t="s">
        <v>7514</v>
      </c>
      <c r="C1773" s="813" t="s">
        <v>7515</v>
      </c>
      <c r="D1773" s="762">
        <v>371</v>
      </c>
      <c r="E1773" s="4" t="s">
        <v>5757</v>
      </c>
      <c r="F1773" s="934">
        <v>1328747.6299999999</v>
      </c>
      <c r="G1773" s="704" t="s">
        <v>6283</v>
      </c>
      <c r="H1773" s="4" t="s">
        <v>7516</v>
      </c>
      <c r="I1773" s="811"/>
      <c r="J1773" s="811"/>
      <c r="K1773" s="811"/>
      <c r="L1773" s="811"/>
      <c r="M1773" s="837"/>
      <c r="N1773" s="725">
        <f t="shared" si="35"/>
        <v>1651</v>
      </c>
    </row>
    <row r="1774" spans="1:15" ht="45">
      <c r="A1774" s="567">
        <v>2078</v>
      </c>
      <c r="B1774" s="4" t="s">
        <v>7519</v>
      </c>
      <c r="C1774" s="813" t="s">
        <v>7520</v>
      </c>
      <c r="D1774" s="762">
        <v>23</v>
      </c>
      <c r="E1774" s="4" t="s">
        <v>7521</v>
      </c>
      <c r="F1774" s="934">
        <v>86189.28</v>
      </c>
      <c r="G1774" s="704" t="s">
        <v>6283</v>
      </c>
      <c r="H1774" s="4" t="s">
        <v>7522</v>
      </c>
      <c r="I1774" s="813"/>
      <c r="J1774" s="445"/>
      <c r="K1774" s="445"/>
      <c r="L1774" s="445"/>
      <c r="M1774" s="837"/>
      <c r="N1774" s="725">
        <f t="shared" si="35"/>
        <v>1652</v>
      </c>
    </row>
    <row r="1775" spans="1:15" ht="45">
      <c r="A1775" s="567">
        <v>2079</v>
      </c>
      <c r="B1775" s="4" t="s">
        <v>7523</v>
      </c>
      <c r="C1775" s="816" t="s">
        <v>7524</v>
      </c>
      <c r="D1775" s="762">
        <v>42805</v>
      </c>
      <c r="E1775" s="4" t="s">
        <v>6169</v>
      </c>
      <c r="F1775" s="943">
        <v>4117198.22</v>
      </c>
      <c r="G1775" s="704" t="s">
        <v>6283</v>
      </c>
      <c r="H1775" s="4" t="s">
        <v>7525</v>
      </c>
      <c r="I1775" s="816"/>
      <c r="J1775" s="90" t="s">
        <v>6743</v>
      </c>
      <c r="K1775" s="90" t="s">
        <v>7526</v>
      </c>
      <c r="L1775" s="90" t="s">
        <v>7527</v>
      </c>
      <c r="M1775" s="837"/>
      <c r="N1775" s="725">
        <f t="shared" si="35"/>
        <v>1653</v>
      </c>
    </row>
    <row r="1776" spans="1:15" ht="45">
      <c r="A1776" s="567">
        <v>2080</v>
      </c>
      <c r="B1776" s="4" t="s">
        <v>7528</v>
      </c>
      <c r="C1776" s="816" t="s">
        <v>7529</v>
      </c>
      <c r="D1776" s="762">
        <v>266</v>
      </c>
      <c r="E1776" s="4" t="s">
        <v>7530</v>
      </c>
      <c r="F1776" s="943">
        <v>565359.06000000006</v>
      </c>
      <c r="G1776" s="704" t="s">
        <v>6283</v>
      </c>
      <c r="H1776" s="4" t="s">
        <v>7531</v>
      </c>
      <c r="I1776" s="811"/>
      <c r="J1776" s="811"/>
      <c r="K1776" s="811"/>
      <c r="L1776" s="811"/>
      <c r="M1776" s="837"/>
      <c r="N1776" s="725">
        <f t="shared" si="35"/>
        <v>1654</v>
      </c>
      <c r="O1776" s="725"/>
    </row>
    <row r="1777" spans="1:15" ht="45">
      <c r="A1777" s="811">
        <v>2081</v>
      </c>
      <c r="B1777" s="4" t="s">
        <v>4883</v>
      </c>
      <c r="C1777" s="811" t="s">
        <v>7532</v>
      </c>
      <c r="D1777" s="811">
        <v>359</v>
      </c>
      <c r="E1777" s="815" t="s">
        <v>5340</v>
      </c>
      <c r="F1777" s="934">
        <v>677796.16</v>
      </c>
      <c r="G1777" s="704" t="s">
        <v>6283</v>
      </c>
      <c r="H1777" s="4" t="s">
        <v>7533</v>
      </c>
      <c r="I1777" s="811"/>
      <c r="J1777" s="902" t="s">
        <v>9969</v>
      </c>
      <c r="K1777" s="902" t="s">
        <v>9975</v>
      </c>
      <c r="L1777" s="90" t="s">
        <v>10058</v>
      </c>
      <c r="M1777" s="837"/>
      <c r="N1777" s="725">
        <f t="shared" si="35"/>
        <v>1655</v>
      </c>
      <c r="O1777" s="725"/>
    </row>
    <row r="1778" spans="1:15" ht="45">
      <c r="A1778" s="567">
        <v>2082</v>
      </c>
      <c r="B1778" s="4" t="s">
        <v>7534</v>
      </c>
      <c r="C1778" s="997" t="s">
        <v>7535</v>
      </c>
      <c r="D1778" s="762">
        <v>670</v>
      </c>
      <c r="E1778" s="4" t="s">
        <v>7536</v>
      </c>
      <c r="F1778" s="943">
        <v>95133.3</v>
      </c>
      <c r="G1778" s="704" t="s">
        <v>6283</v>
      </c>
      <c r="H1778" s="4" t="s">
        <v>7537</v>
      </c>
      <c r="I1778" s="811"/>
      <c r="J1778" s="811"/>
      <c r="K1778" s="811"/>
      <c r="L1778" s="811"/>
      <c r="M1778" s="837"/>
      <c r="N1778" s="725">
        <f t="shared" si="35"/>
        <v>1656</v>
      </c>
    </row>
    <row r="1779" spans="1:15" ht="45">
      <c r="A1779" s="567">
        <v>2083</v>
      </c>
      <c r="B1779" s="4" t="s">
        <v>7538</v>
      </c>
      <c r="C1779" s="818" t="s">
        <v>7539</v>
      </c>
      <c r="D1779" s="762">
        <v>304</v>
      </c>
      <c r="E1779" s="4" t="s">
        <v>10070</v>
      </c>
      <c r="F1779" s="934">
        <v>788338.88</v>
      </c>
      <c r="G1779" s="704" t="s">
        <v>6283</v>
      </c>
      <c r="H1779" s="4" t="s">
        <v>7541</v>
      </c>
      <c r="I1779" s="811"/>
      <c r="J1779" s="811"/>
      <c r="K1779" s="811"/>
      <c r="L1779" s="811"/>
      <c r="M1779" s="837"/>
      <c r="N1779" s="725">
        <f t="shared" si="35"/>
        <v>1657</v>
      </c>
    </row>
    <row r="1780" spans="1:15" ht="45">
      <c r="A1780" s="567">
        <v>2084</v>
      </c>
      <c r="B1780" s="4" t="s">
        <v>7542</v>
      </c>
      <c r="C1780" s="818" t="s">
        <v>7543</v>
      </c>
      <c r="D1780" s="762">
        <v>146</v>
      </c>
      <c r="E1780" s="4" t="s">
        <v>10070</v>
      </c>
      <c r="F1780" s="934">
        <v>378610.12</v>
      </c>
      <c r="G1780" s="704" t="s">
        <v>6283</v>
      </c>
      <c r="H1780" s="4" t="s">
        <v>7544</v>
      </c>
      <c r="I1780" s="811"/>
      <c r="J1780" s="811"/>
      <c r="K1780" s="811"/>
      <c r="L1780" s="811"/>
      <c r="M1780" s="837"/>
      <c r="N1780" s="725">
        <f t="shared" si="35"/>
        <v>1658</v>
      </c>
    </row>
    <row r="1781" spans="1:15" ht="45">
      <c r="A1781" s="567">
        <v>2085</v>
      </c>
      <c r="B1781" s="4" t="s">
        <v>7545</v>
      </c>
      <c r="C1781" s="818" t="s">
        <v>7546</v>
      </c>
      <c r="D1781" s="762">
        <v>255</v>
      </c>
      <c r="E1781" s="4" t="s">
        <v>10070</v>
      </c>
      <c r="F1781" s="934">
        <v>661271.1</v>
      </c>
      <c r="G1781" s="704" t="s">
        <v>6283</v>
      </c>
      <c r="H1781" s="4" t="s">
        <v>7547</v>
      </c>
      <c r="I1781" s="811"/>
      <c r="J1781" s="811"/>
      <c r="K1781" s="811"/>
      <c r="L1781" s="811"/>
      <c r="M1781" s="837"/>
      <c r="N1781" s="725">
        <f t="shared" si="35"/>
        <v>1659</v>
      </c>
    </row>
    <row r="1782" spans="1:15" ht="45">
      <c r="A1782" s="567">
        <v>2086</v>
      </c>
      <c r="B1782" s="4" t="s">
        <v>7548</v>
      </c>
      <c r="C1782" s="818" t="s">
        <v>7549</v>
      </c>
      <c r="D1782" s="762">
        <v>537</v>
      </c>
      <c r="E1782" s="4" t="s">
        <v>10070</v>
      </c>
      <c r="F1782" s="934">
        <v>1392559.14</v>
      </c>
      <c r="G1782" s="704" t="s">
        <v>6283</v>
      </c>
      <c r="H1782" s="4" t="s">
        <v>7550</v>
      </c>
      <c r="I1782" s="811"/>
      <c r="J1782" s="811"/>
      <c r="K1782" s="811"/>
      <c r="L1782" s="811"/>
      <c r="M1782" s="837"/>
      <c r="N1782" s="725">
        <f t="shared" si="35"/>
        <v>1660</v>
      </c>
    </row>
    <row r="1783" spans="1:15" ht="90">
      <c r="A1783" s="567">
        <v>2087</v>
      </c>
      <c r="B1783" s="4" t="s">
        <v>7551</v>
      </c>
      <c r="C1783" s="818" t="s">
        <v>7552</v>
      </c>
      <c r="D1783" s="762">
        <v>129</v>
      </c>
      <c r="E1783" s="4" t="s">
        <v>7540</v>
      </c>
      <c r="F1783" s="934">
        <v>443139.51</v>
      </c>
      <c r="G1783" s="704" t="s">
        <v>6283</v>
      </c>
      <c r="H1783" s="4" t="s">
        <v>7553</v>
      </c>
      <c r="I1783" s="811"/>
      <c r="J1783" s="811"/>
      <c r="K1783" s="811"/>
      <c r="L1783" s="811"/>
      <c r="M1783" s="837"/>
      <c r="N1783" s="725">
        <f t="shared" si="35"/>
        <v>1661</v>
      </c>
    </row>
    <row r="1784" spans="1:15" ht="90">
      <c r="A1784" s="567">
        <v>2088</v>
      </c>
      <c r="B1784" s="4" t="s">
        <v>7554</v>
      </c>
      <c r="C1784" s="818" t="s">
        <v>7555</v>
      </c>
      <c r="D1784" s="762">
        <v>140</v>
      </c>
      <c r="E1784" s="4" t="s">
        <v>7540</v>
      </c>
      <c r="F1784" s="934">
        <v>480046</v>
      </c>
      <c r="G1784" s="704" t="s">
        <v>6283</v>
      </c>
      <c r="H1784" s="4" t="s">
        <v>7556</v>
      </c>
      <c r="I1784" s="811"/>
      <c r="J1784" s="811"/>
      <c r="K1784" s="811"/>
      <c r="L1784" s="811"/>
      <c r="M1784" s="837"/>
      <c r="N1784" s="725">
        <f t="shared" si="35"/>
        <v>1662</v>
      </c>
    </row>
    <row r="1785" spans="1:15" ht="90">
      <c r="A1785" s="567">
        <v>2089</v>
      </c>
      <c r="B1785" s="4" t="s">
        <v>7557</v>
      </c>
      <c r="C1785" s="818" t="s">
        <v>7558</v>
      </c>
      <c r="D1785" s="762">
        <v>380</v>
      </c>
      <c r="E1785" s="4" t="s">
        <v>7540</v>
      </c>
      <c r="F1785" s="934">
        <v>1316278.2</v>
      </c>
      <c r="G1785" s="704" t="s">
        <v>6283</v>
      </c>
      <c r="H1785" s="4" t="s">
        <v>7559</v>
      </c>
      <c r="I1785" s="818"/>
      <c r="J1785" s="818"/>
      <c r="K1785" s="818"/>
      <c r="L1785" s="818"/>
      <c r="M1785" s="837"/>
      <c r="N1785" s="725">
        <f t="shared" si="35"/>
        <v>1663</v>
      </c>
    </row>
    <row r="1786" spans="1:15" ht="90">
      <c r="A1786" s="567">
        <v>2090</v>
      </c>
      <c r="B1786" s="4" t="s">
        <v>7560</v>
      </c>
      <c r="C1786" s="818" t="s">
        <v>7561</v>
      </c>
      <c r="D1786" s="762">
        <v>380</v>
      </c>
      <c r="E1786" s="4" t="s">
        <v>7540</v>
      </c>
      <c r="F1786" s="934">
        <v>1306907.3999999999</v>
      </c>
      <c r="G1786" s="704" t="s">
        <v>6283</v>
      </c>
      <c r="H1786" s="4" t="s">
        <v>7562</v>
      </c>
      <c r="I1786" s="136"/>
      <c r="J1786" s="136"/>
      <c r="K1786" s="136"/>
      <c r="L1786" s="136"/>
      <c r="M1786" s="136"/>
      <c r="N1786" s="725">
        <f t="shared" si="35"/>
        <v>1664</v>
      </c>
    </row>
    <row r="1787" spans="1:15" ht="90">
      <c r="A1787" s="567">
        <v>2091</v>
      </c>
      <c r="B1787" s="4" t="s">
        <v>7563</v>
      </c>
      <c r="C1787" s="818" t="s">
        <v>7564</v>
      </c>
      <c r="D1787" s="762">
        <v>154</v>
      </c>
      <c r="E1787" s="4" t="s">
        <v>7540</v>
      </c>
      <c r="F1787" s="934">
        <v>537207.43999999994</v>
      </c>
      <c r="G1787" s="704" t="s">
        <v>6283</v>
      </c>
      <c r="H1787" s="4" t="s">
        <v>7565</v>
      </c>
      <c r="I1787" s="692"/>
      <c r="J1787" s="692"/>
      <c r="K1787" s="692"/>
      <c r="L1787" s="692"/>
      <c r="M1787" s="692"/>
      <c r="N1787" s="725">
        <f t="shared" si="35"/>
        <v>1665</v>
      </c>
    </row>
    <row r="1788" spans="1:15" ht="90">
      <c r="A1788" s="567">
        <v>2092</v>
      </c>
      <c r="B1788" s="4" t="s">
        <v>7566</v>
      </c>
      <c r="C1788" s="818" t="s">
        <v>7567</v>
      </c>
      <c r="D1788" s="762">
        <v>246</v>
      </c>
      <c r="E1788" s="4" t="s">
        <v>7540</v>
      </c>
      <c r="F1788" s="934">
        <v>831915.42</v>
      </c>
      <c r="G1788" s="704" t="s">
        <v>6283</v>
      </c>
      <c r="H1788" s="4" t="s">
        <v>7568</v>
      </c>
      <c r="I1788" s="692"/>
      <c r="J1788" s="692"/>
      <c r="K1788" s="692"/>
      <c r="L1788" s="692"/>
      <c r="M1788" s="692"/>
      <c r="N1788" s="725">
        <f t="shared" si="35"/>
        <v>1666</v>
      </c>
    </row>
    <row r="1789" spans="1:15" ht="90">
      <c r="A1789" s="567">
        <v>2093</v>
      </c>
      <c r="B1789" s="4" t="s">
        <v>7569</v>
      </c>
      <c r="C1789" s="818" t="s">
        <v>7570</v>
      </c>
      <c r="D1789" s="762">
        <v>205</v>
      </c>
      <c r="E1789" s="4" t="s">
        <v>7540</v>
      </c>
      <c r="F1789" s="934">
        <v>686883.25</v>
      </c>
      <c r="G1789" s="704" t="s">
        <v>6283</v>
      </c>
      <c r="H1789" s="4" t="s">
        <v>7571</v>
      </c>
      <c r="I1789" s="692"/>
      <c r="J1789" s="692"/>
      <c r="K1789" s="692"/>
      <c r="L1789" s="692"/>
      <c r="M1789" s="692"/>
      <c r="N1789" s="725">
        <f t="shared" si="35"/>
        <v>1667</v>
      </c>
    </row>
    <row r="1790" spans="1:15" ht="45">
      <c r="A1790" s="567">
        <v>2094</v>
      </c>
      <c r="B1790" s="4" t="s">
        <v>7572</v>
      </c>
      <c r="C1790" s="818" t="s">
        <v>7573</v>
      </c>
      <c r="D1790" s="762">
        <v>242</v>
      </c>
      <c r="E1790" s="4" t="s">
        <v>10070</v>
      </c>
      <c r="F1790" s="934">
        <v>627559.24</v>
      </c>
      <c r="G1790" s="704" t="s">
        <v>6283</v>
      </c>
      <c r="H1790" s="4" t="s">
        <v>7574</v>
      </c>
      <c r="I1790" s="692"/>
      <c r="J1790" s="692"/>
      <c r="K1790" s="692"/>
      <c r="L1790" s="692"/>
      <c r="M1790" s="692"/>
      <c r="N1790" s="725">
        <f t="shared" si="35"/>
        <v>1668</v>
      </c>
    </row>
    <row r="1791" spans="1:15" ht="45">
      <c r="A1791" s="567">
        <v>2095</v>
      </c>
      <c r="B1791" s="4" t="s">
        <v>7557</v>
      </c>
      <c r="C1791" s="818" t="s">
        <v>7575</v>
      </c>
      <c r="D1791" s="762">
        <v>783</v>
      </c>
      <c r="E1791" s="4" t="s">
        <v>6865</v>
      </c>
      <c r="F1791" s="934">
        <v>4122534.96</v>
      </c>
      <c r="G1791" s="704" t="s">
        <v>6283</v>
      </c>
      <c r="H1791" s="4" t="s">
        <v>7576</v>
      </c>
      <c r="I1791" s="692"/>
      <c r="J1791" s="692"/>
      <c r="K1791" s="692"/>
      <c r="L1791" s="692"/>
      <c r="M1791" s="692"/>
      <c r="N1791" s="725">
        <f t="shared" si="35"/>
        <v>1669</v>
      </c>
    </row>
    <row r="1792" spans="1:15" ht="45">
      <c r="A1792" s="567">
        <v>2096</v>
      </c>
      <c r="B1792" s="4" t="s">
        <v>7577</v>
      </c>
      <c r="C1792" s="818" t="s">
        <v>7578</v>
      </c>
      <c r="D1792" s="818">
        <v>1267</v>
      </c>
      <c r="E1792" s="4" t="s">
        <v>6865</v>
      </c>
      <c r="F1792" s="934">
        <v>6670819.6600000001</v>
      </c>
      <c r="G1792" s="704" t="s">
        <v>6283</v>
      </c>
      <c r="H1792" s="4" t="s">
        <v>7579</v>
      </c>
      <c r="I1792" s="692"/>
      <c r="J1792" s="692"/>
      <c r="K1792" s="692"/>
      <c r="L1792" s="692"/>
      <c r="M1792" s="692"/>
      <c r="N1792" s="725">
        <f t="shared" si="35"/>
        <v>1670</v>
      </c>
    </row>
    <row r="1793" spans="1:14" ht="45">
      <c r="A1793" s="567">
        <v>2097</v>
      </c>
      <c r="B1793" s="4" t="s">
        <v>7577</v>
      </c>
      <c r="C1793" s="818" t="s">
        <v>7580</v>
      </c>
      <c r="D1793" s="818">
        <v>2380</v>
      </c>
      <c r="E1793" s="4" t="s">
        <v>6865</v>
      </c>
      <c r="F1793" s="934">
        <v>12530821.449999999</v>
      </c>
      <c r="G1793" s="704" t="s">
        <v>6283</v>
      </c>
      <c r="H1793" s="4" t="s">
        <v>7581</v>
      </c>
      <c r="I1793" s="692"/>
      <c r="J1793" s="692"/>
      <c r="K1793" s="692"/>
      <c r="L1793" s="692"/>
      <c r="M1793" s="692"/>
      <c r="N1793" s="725">
        <f t="shared" si="35"/>
        <v>1671</v>
      </c>
    </row>
    <row r="1794" spans="1:14" ht="60">
      <c r="A1794" s="567">
        <v>2098</v>
      </c>
      <c r="B1794" s="4" t="s">
        <v>7582</v>
      </c>
      <c r="C1794" s="818" t="s">
        <v>7583</v>
      </c>
      <c r="D1794" s="919">
        <f>92914-1174</f>
        <v>91740</v>
      </c>
      <c r="E1794" s="898" t="s">
        <v>9848</v>
      </c>
      <c r="F1794" s="935">
        <v>46430531.399999999</v>
      </c>
      <c r="G1794" s="704" t="s">
        <v>6283</v>
      </c>
      <c r="H1794" s="4" t="s">
        <v>7584</v>
      </c>
      <c r="I1794" s="692"/>
      <c r="J1794" s="692"/>
      <c r="K1794" s="692"/>
      <c r="L1794" s="692"/>
      <c r="M1794" s="692"/>
      <c r="N1794" s="725">
        <f t="shared" si="35"/>
        <v>1672</v>
      </c>
    </row>
    <row r="1795" spans="1:14" ht="45">
      <c r="A1795" s="700">
        <v>2100</v>
      </c>
      <c r="B1795" s="4" t="s">
        <v>7588</v>
      </c>
      <c r="C1795" s="819" t="s">
        <v>7589</v>
      </c>
      <c r="D1795" s="705">
        <v>1469</v>
      </c>
      <c r="E1795" s="698" t="s">
        <v>6197</v>
      </c>
      <c r="F1795" s="934">
        <v>148750.53</v>
      </c>
      <c r="G1795" s="704" t="s">
        <v>6283</v>
      </c>
      <c r="H1795" s="820" t="s">
        <v>7590</v>
      </c>
      <c r="I1795" s="692"/>
      <c r="J1795" s="692"/>
      <c r="K1795" s="692"/>
      <c r="L1795" s="692"/>
      <c r="M1795" s="692"/>
      <c r="N1795" s="725">
        <f t="shared" si="35"/>
        <v>1673</v>
      </c>
    </row>
    <row r="1796" spans="1:14" ht="45">
      <c r="A1796" s="700">
        <v>2101</v>
      </c>
      <c r="B1796" s="820" t="s">
        <v>7591</v>
      </c>
      <c r="C1796" s="819" t="s">
        <v>7592</v>
      </c>
      <c r="D1796" s="705">
        <v>512</v>
      </c>
      <c r="E1796" s="698" t="s">
        <v>5310</v>
      </c>
      <c r="F1796" s="934">
        <v>862218.23999999999</v>
      </c>
      <c r="G1796" s="921" t="s">
        <v>6283</v>
      </c>
      <c r="H1796" s="945" t="s">
        <v>7593</v>
      </c>
      <c r="I1796" s="944"/>
      <c r="J1796" s="902" t="s">
        <v>9969</v>
      </c>
      <c r="K1796" s="902" t="s">
        <v>9970</v>
      </c>
      <c r="L1796" s="461" t="s">
        <v>10049</v>
      </c>
      <c r="M1796" s="692"/>
      <c r="N1796" s="725">
        <f t="shared" si="35"/>
        <v>1674</v>
      </c>
    </row>
    <row r="1797" spans="1:14" ht="45">
      <c r="A1797" s="700">
        <v>2102</v>
      </c>
      <c r="B1797" s="822" t="s">
        <v>7597</v>
      </c>
      <c r="C1797" s="821" t="s">
        <v>7598</v>
      </c>
      <c r="D1797" s="705">
        <v>97</v>
      </c>
      <c r="E1797" s="821" t="s">
        <v>7599</v>
      </c>
      <c r="F1797" s="934">
        <v>9822.2000000000007</v>
      </c>
      <c r="G1797" s="704" t="s">
        <v>6283</v>
      </c>
      <c r="H1797" s="822" t="s">
        <v>7600</v>
      </c>
      <c r="I1797" s="692"/>
      <c r="J1797" s="692"/>
      <c r="K1797" s="692"/>
      <c r="L1797" s="692"/>
      <c r="M1797" s="692"/>
      <c r="N1797" s="725">
        <f t="shared" si="35"/>
        <v>1675</v>
      </c>
    </row>
    <row r="1798" spans="1:14" ht="45">
      <c r="A1798" s="700">
        <v>2103</v>
      </c>
      <c r="B1798" s="825" t="s">
        <v>7604</v>
      </c>
      <c r="C1798" s="824" t="s">
        <v>7605</v>
      </c>
      <c r="D1798" s="705">
        <v>6404</v>
      </c>
      <c r="E1798" s="825" t="s">
        <v>6609</v>
      </c>
      <c r="F1798" s="943">
        <v>11628511.279999999</v>
      </c>
      <c r="G1798" s="704" t="s">
        <v>6283</v>
      </c>
      <c r="H1798" s="825" t="s">
        <v>7606</v>
      </c>
      <c r="I1798" s="824"/>
      <c r="J1798" s="90" t="s">
        <v>6743</v>
      </c>
      <c r="K1798" s="90" t="s">
        <v>7607</v>
      </c>
      <c r="L1798" s="701" t="s">
        <v>7608</v>
      </c>
      <c r="M1798" s="692"/>
      <c r="N1798" s="725">
        <f t="shared" ref="N1798:N1829" si="36">N1797+1</f>
        <v>1676</v>
      </c>
    </row>
    <row r="1799" spans="1:14" ht="60">
      <c r="A1799" s="700">
        <v>2105</v>
      </c>
      <c r="B1799" s="827" t="s">
        <v>7610</v>
      </c>
      <c r="C1799" s="826" t="s">
        <v>7611</v>
      </c>
      <c r="D1799" s="705">
        <v>26183</v>
      </c>
      <c r="E1799" s="827" t="s">
        <v>7448</v>
      </c>
      <c r="F1799" s="934">
        <v>89545.86</v>
      </c>
      <c r="G1799" s="704"/>
      <c r="H1799" s="827" t="s">
        <v>7612</v>
      </c>
      <c r="I1799" s="826"/>
      <c r="J1799" s="826"/>
      <c r="K1799" s="826"/>
      <c r="L1799" s="826"/>
      <c r="M1799" s="835"/>
      <c r="N1799" s="725">
        <f t="shared" si="36"/>
        <v>1677</v>
      </c>
    </row>
    <row r="1800" spans="1:14" ht="45">
      <c r="A1800" s="700">
        <v>2106</v>
      </c>
      <c r="B1800" s="827" t="s">
        <v>7613</v>
      </c>
      <c r="C1800" s="826" t="s">
        <v>7614</v>
      </c>
      <c r="D1800" s="705">
        <v>311054</v>
      </c>
      <c r="E1800" s="827" t="s">
        <v>7448</v>
      </c>
      <c r="F1800" s="934">
        <v>171079.7</v>
      </c>
      <c r="G1800" s="704" t="s">
        <v>6283</v>
      </c>
      <c r="H1800" s="827" t="s">
        <v>7615</v>
      </c>
      <c r="I1800" s="826"/>
      <c r="J1800" s="826"/>
      <c r="K1800" s="826"/>
      <c r="L1800" s="826"/>
      <c r="M1800" s="835"/>
      <c r="N1800" s="725">
        <f t="shared" si="36"/>
        <v>1678</v>
      </c>
    </row>
    <row r="1801" spans="1:14" ht="60">
      <c r="A1801" s="700">
        <v>2107</v>
      </c>
      <c r="B1801" s="827" t="s">
        <v>7610</v>
      </c>
      <c r="C1801" s="826" t="s">
        <v>7616</v>
      </c>
      <c r="D1801" s="851">
        <f>256815-25274</f>
        <v>231541</v>
      </c>
      <c r="E1801" s="831" t="s">
        <v>9803</v>
      </c>
      <c r="F1801" s="934">
        <v>351951.38</v>
      </c>
      <c r="G1801" s="704" t="s">
        <v>6283</v>
      </c>
      <c r="H1801" s="827" t="s">
        <v>7617</v>
      </c>
      <c r="I1801" s="826"/>
      <c r="J1801" s="826"/>
      <c r="K1801" s="826"/>
      <c r="L1801" s="826"/>
      <c r="M1801" s="835"/>
      <c r="N1801" s="725">
        <f t="shared" si="36"/>
        <v>1679</v>
      </c>
    </row>
    <row r="1802" spans="1:14" ht="60">
      <c r="A1802" s="700">
        <v>2108</v>
      </c>
      <c r="B1802" s="827" t="s">
        <v>7618</v>
      </c>
      <c r="C1802" s="826" t="s">
        <v>7619</v>
      </c>
      <c r="D1802" s="851">
        <f>33718-1421</f>
        <v>32297</v>
      </c>
      <c r="E1802" s="850" t="s">
        <v>7693</v>
      </c>
      <c r="F1802" s="934">
        <v>4090289.42</v>
      </c>
      <c r="G1802" s="704" t="s">
        <v>6283</v>
      </c>
      <c r="H1802" s="827" t="s">
        <v>7620</v>
      </c>
      <c r="I1802" s="826"/>
      <c r="J1802" s="927"/>
      <c r="K1802" s="927"/>
      <c r="L1802" s="927"/>
      <c r="M1802" s="835"/>
      <c r="N1802" s="725">
        <f t="shared" si="36"/>
        <v>1680</v>
      </c>
    </row>
    <row r="1803" spans="1:14" ht="45">
      <c r="A1803" s="700">
        <v>2109</v>
      </c>
      <c r="B1803" s="827" t="s">
        <v>7621</v>
      </c>
      <c r="C1803" s="826" t="s">
        <v>7636</v>
      </c>
      <c r="D1803" s="851">
        <f>29807-6910-7452-4313-11095</f>
        <v>37</v>
      </c>
      <c r="E1803" s="916" t="s">
        <v>10313</v>
      </c>
      <c r="F1803" s="934">
        <v>180917.05</v>
      </c>
      <c r="G1803" s="704" t="s">
        <v>6283</v>
      </c>
      <c r="H1803" s="827" t="s">
        <v>7622</v>
      </c>
      <c r="I1803" s="826"/>
      <c r="J1803" s="826"/>
      <c r="K1803" s="826"/>
      <c r="L1803" s="826"/>
      <c r="M1803" s="835"/>
      <c r="N1803" s="725">
        <f t="shared" si="36"/>
        <v>1681</v>
      </c>
    </row>
    <row r="1804" spans="1:14" ht="76.5" customHeight="1">
      <c r="A1804" s="700">
        <v>2111</v>
      </c>
      <c r="B1804" s="827" t="s">
        <v>7623</v>
      </c>
      <c r="C1804" s="826" t="s">
        <v>7624</v>
      </c>
      <c r="D1804" s="705">
        <v>146792</v>
      </c>
      <c r="E1804" s="827" t="s">
        <v>7625</v>
      </c>
      <c r="F1804" s="934">
        <v>14864116.33</v>
      </c>
      <c r="G1804" s="704" t="s">
        <v>6283</v>
      </c>
      <c r="H1804" s="827" t="s">
        <v>7626</v>
      </c>
      <c r="I1804" s="826"/>
      <c r="J1804" s="926"/>
      <c r="K1804" s="926"/>
      <c r="L1804" s="926"/>
      <c r="M1804" s="692"/>
      <c r="N1804" s="725">
        <f t="shared" si="36"/>
        <v>1682</v>
      </c>
    </row>
    <row r="1805" spans="1:14" ht="45">
      <c r="A1805" s="700">
        <v>2112</v>
      </c>
      <c r="B1805" s="827" t="s">
        <v>7432</v>
      </c>
      <c r="C1805" s="826" t="s">
        <v>7630</v>
      </c>
      <c r="D1805" s="826">
        <v>25164</v>
      </c>
      <c r="E1805" s="826" t="s">
        <v>7433</v>
      </c>
      <c r="F1805" s="943">
        <v>21975972.84</v>
      </c>
      <c r="G1805" s="704" t="s">
        <v>6283</v>
      </c>
      <c r="H1805" s="827" t="s">
        <v>7627</v>
      </c>
      <c r="I1805" s="826"/>
      <c r="J1805" s="693" t="s">
        <v>182</v>
      </c>
      <c r="K1805" s="693" t="s">
        <v>7628</v>
      </c>
      <c r="L1805" s="693" t="s">
        <v>7629</v>
      </c>
      <c r="M1805" s="835"/>
      <c r="N1805" s="725">
        <f t="shared" si="36"/>
        <v>1683</v>
      </c>
    </row>
    <row r="1806" spans="1:14" ht="45">
      <c r="A1806" s="700">
        <v>2113</v>
      </c>
      <c r="B1806" s="827" t="s">
        <v>7631</v>
      </c>
      <c r="C1806" s="826" t="s">
        <v>7632</v>
      </c>
      <c r="D1806" s="705">
        <v>1388</v>
      </c>
      <c r="E1806" s="826" t="s">
        <v>7633</v>
      </c>
      <c r="F1806" s="934">
        <v>92353.59</v>
      </c>
      <c r="G1806" s="704" t="s">
        <v>6283</v>
      </c>
      <c r="H1806" s="827" t="s">
        <v>7634</v>
      </c>
      <c r="I1806" s="826"/>
      <c r="J1806" s="855"/>
      <c r="K1806" s="855"/>
      <c r="L1806" s="855"/>
      <c r="M1806" s="692"/>
      <c r="N1806" s="725">
        <f t="shared" si="36"/>
        <v>1684</v>
      </c>
    </row>
    <row r="1807" spans="1:14" ht="45">
      <c r="A1807" s="700">
        <v>2114</v>
      </c>
      <c r="B1807" s="829" t="s">
        <v>7637</v>
      </c>
      <c r="C1807" s="828" t="s">
        <v>7638</v>
      </c>
      <c r="D1807" s="705">
        <v>42881</v>
      </c>
      <c r="E1807" s="829" t="s">
        <v>7639</v>
      </c>
      <c r="F1807" s="943">
        <v>62846822.409999996</v>
      </c>
      <c r="G1807" s="704" t="s">
        <v>6283</v>
      </c>
      <c r="H1807" s="829" t="s">
        <v>7640</v>
      </c>
      <c r="I1807" s="692"/>
      <c r="J1807" s="692"/>
      <c r="K1807" s="692"/>
      <c r="L1807" s="692"/>
      <c r="M1807" s="692"/>
      <c r="N1807" s="725">
        <f t="shared" si="36"/>
        <v>1685</v>
      </c>
    </row>
    <row r="1808" spans="1:14" ht="60">
      <c r="A1808" s="700">
        <v>2115</v>
      </c>
      <c r="B1808" s="829" t="s">
        <v>7642</v>
      </c>
      <c r="C1808" s="828" t="s">
        <v>7643</v>
      </c>
      <c r="D1808" s="705">
        <v>1701</v>
      </c>
      <c r="E1808" s="828" t="s">
        <v>7644</v>
      </c>
      <c r="F1808" s="943">
        <v>2140937.46</v>
      </c>
      <c r="G1808" s="704" t="s">
        <v>6283</v>
      </c>
      <c r="H1808" s="829" t="s">
        <v>7645</v>
      </c>
      <c r="I1808" s="692"/>
      <c r="J1808" s="692"/>
      <c r="K1808" s="692"/>
      <c r="L1808" s="692"/>
      <c r="M1808" s="692"/>
      <c r="N1808" s="725">
        <f t="shared" si="36"/>
        <v>1686</v>
      </c>
    </row>
    <row r="1809" spans="1:14" ht="45">
      <c r="A1809" s="700">
        <v>2116</v>
      </c>
      <c r="B1809" s="831" t="s">
        <v>7623</v>
      </c>
      <c r="C1809" s="830" t="s">
        <v>7646</v>
      </c>
      <c r="D1809" s="705">
        <v>1421</v>
      </c>
      <c r="E1809" s="831" t="s">
        <v>2823</v>
      </c>
      <c r="F1809" s="934">
        <v>94549.32</v>
      </c>
      <c r="G1809" s="704" t="s">
        <v>6283</v>
      </c>
      <c r="H1809" s="831" t="s">
        <v>7647</v>
      </c>
      <c r="I1809" s="830"/>
      <c r="J1809" s="855"/>
      <c r="K1809" s="855"/>
      <c r="L1809" s="855"/>
      <c r="M1809" s="692"/>
      <c r="N1809" s="725">
        <f t="shared" si="36"/>
        <v>1687</v>
      </c>
    </row>
    <row r="1810" spans="1:14" ht="45">
      <c r="A1810" s="700">
        <v>2117</v>
      </c>
      <c r="B1810" s="831" t="s">
        <v>7651</v>
      </c>
      <c r="C1810" s="830" t="s">
        <v>7652</v>
      </c>
      <c r="D1810" s="705">
        <v>25274</v>
      </c>
      <c r="E1810" s="852" t="s">
        <v>2823</v>
      </c>
      <c r="F1810" s="934">
        <v>23242475.879999999</v>
      </c>
      <c r="G1810" s="704" t="s">
        <v>6283</v>
      </c>
      <c r="H1810" s="831" t="s">
        <v>7653</v>
      </c>
      <c r="I1810" s="692"/>
      <c r="J1810" s="692"/>
      <c r="K1810" s="692"/>
      <c r="L1810" s="692"/>
      <c r="M1810" s="692"/>
      <c r="N1810" s="725">
        <f t="shared" si="36"/>
        <v>1688</v>
      </c>
    </row>
    <row r="1811" spans="1:14" ht="45">
      <c r="A1811" s="700">
        <v>2118</v>
      </c>
      <c r="B1811" s="831" t="s">
        <v>7654</v>
      </c>
      <c r="C1811" s="830" t="s">
        <v>7655</v>
      </c>
      <c r="D1811" s="830">
        <v>183</v>
      </c>
      <c r="E1811" s="831" t="s">
        <v>7657</v>
      </c>
      <c r="F1811" s="943">
        <v>697268.43</v>
      </c>
      <c r="G1811" s="704" t="s">
        <v>6283</v>
      </c>
      <c r="H1811" s="831" t="s">
        <v>7656</v>
      </c>
      <c r="I1811" s="692"/>
      <c r="J1811" s="692"/>
      <c r="K1811" s="692"/>
      <c r="L1811" s="692"/>
      <c r="M1811" s="692"/>
      <c r="N1811" s="725">
        <f t="shared" si="36"/>
        <v>1689</v>
      </c>
    </row>
    <row r="1812" spans="1:14" ht="60">
      <c r="A1812" s="698">
        <v>2119</v>
      </c>
      <c r="B1812" s="833" t="s">
        <v>7661</v>
      </c>
      <c r="C1812" s="833" t="s">
        <v>7662</v>
      </c>
      <c r="D1812" s="799">
        <v>1547</v>
      </c>
      <c r="E1812" s="832" t="s">
        <v>7644</v>
      </c>
      <c r="F1812" s="943">
        <v>526603.89</v>
      </c>
      <c r="G1812" s="704" t="s">
        <v>6283</v>
      </c>
      <c r="H1812" s="833" t="s">
        <v>7663</v>
      </c>
      <c r="I1812" s="692"/>
      <c r="J1812" s="692"/>
      <c r="K1812" s="692"/>
      <c r="L1812" s="692"/>
      <c r="M1812" s="692"/>
      <c r="N1812" s="725">
        <f t="shared" si="36"/>
        <v>1690</v>
      </c>
    </row>
    <row r="1813" spans="1:14" ht="45">
      <c r="A1813" s="698">
        <v>2120</v>
      </c>
      <c r="B1813" s="833" t="s">
        <v>7664</v>
      </c>
      <c r="C1813" s="833" t="s">
        <v>7665</v>
      </c>
      <c r="D1813" s="799">
        <v>590854</v>
      </c>
      <c r="E1813" s="833" t="s">
        <v>7666</v>
      </c>
      <c r="F1813" s="934">
        <v>166195413.12</v>
      </c>
      <c r="G1813" s="704" t="s">
        <v>6283</v>
      </c>
      <c r="H1813" s="833" t="s">
        <v>7667</v>
      </c>
      <c r="I1813" s="719"/>
      <c r="J1813" s="719"/>
      <c r="K1813" s="719"/>
      <c r="L1813" s="719"/>
      <c r="M1813" s="719"/>
      <c r="N1813" s="725">
        <f t="shared" si="36"/>
        <v>1691</v>
      </c>
    </row>
    <row r="1814" spans="1:14" ht="60">
      <c r="A1814" s="698">
        <v>2121</v>
      </c>
      <c r="B1814" s="838" t="s">
        <v>7669</v>
      </c>
      <c r="C1814" s="838" t="s">
        <v>7670</v>
      </c>
      <c r="D1814" s="799">
        <v>5268</v>
      </c>
      <c r="E1814" s="838" t="s">
        <v>6197</v>
      </c>
      <c r="F1814" s="943">
        <v>9595451.2799999993</v>
      </c>
      <c r="G1814" s="704" t="s">
        <v>6283</v>
      </c>
      <c r="H1814" s="838" t="s">
        <v>7671</v>
      </c>
      <c r="I1814" s="838"/>
      <c r="J1814" s="701" t="s">
        <v>6274</v>
      </c>
      <c r="K1814" s="701" t="s">
        <v>7672</v>
      </c>
      <c r="L1814" s="701" t="s">
        <v>7673</v>
      </c>
      <c r="M1814" s="838"/>
      <c r="N1814" s="725">
        <f t="shared" si="36"/>
        <v>1692</v>
      </c>
    </row>
    <row r="1815" spans="1:14" ht="75">
      <c r="A1815" s="698">
        <v>2122</v>
      </c>
      <c r="B1815" s="838" t="s">
        <v>4502</v>
      </c>
      <c r="C1815" s="838" t="s">
        <v>7674</v>
      </c>
      <c r="D1815" s="799">
        <v>22</v>
      </c>
      <c r="E1815" s="838" t="s">
        <v>7290</v>
      </c>
      <c r="F1815" s="943">
        <v>27343.19</v>
      </c>
      <c r="G1815" s="704" t="s">
        <v>6283</v>
      </c>
      <c r="H1815" s="838" t="s">
        <v>7675</v>
      </c>
      <c r="I1815" s="719"/>
      <c r="J1815" s="719"/>
      <c r="K1815" s="719"/>
      <c r="L1815" s="719"/>
      <c r="M1815" s="719"/>
      <c r="N1815" s="725">
        <f t="shared" si="36"/>
        <v>1693</v>
      </c>
    </row>
    <row r="1816" spans="1:14" ht="45">
      <c r="A1816" s="698">
        <v>2123</v>
      </c>
      <c r="B1816" s="839" t="s">
        <v>7676</v>
      </c>
      <c r="C1816" s="839" t="s">
        <v>7677</v>
      </c>
      <c r="D1816" s="799">
        <v>609</v>
      </c>
      <c r="E1816" s="839" t="s">
        <v>145</v>
      </c>
      <c r="F1816" s="943">
        <v>183168.93</v>
      </c>
      <c r="G1816" s="704" t="s">
        <v>6283</v>
      </c>
      <c r="H1816" s="839" t="s">
        <v>7678</v>
      </c>
      <c r="I1816" s="719"/>
      <c r="J1816" s="719"/>
      <c r="K1816" s="719"/>
      <c r="L1816" s="719"/>
      <c r="M1816" s="719"/>
      <c r="N1816" s="725">
        <f t="shared" si="36"/>
        <v>1694</v>
      </c>
    </row>
    <row r="1817" spans="1:14" ht="45">
      <c r="A1817" s="698">
        <v>2124</v>
      </c>
      <c r="B1817" s="839" t="s">
        <v>7679</v>
      </c>
      <c r="C1817" s="839" t="s">
        <v>7680</v>
      </c>
      <c r="D1817" s="799">
        <v>600</v>
      </c>
      <c r="E1817" s="839" t="s">
        <v>145</v>
      </c>
      <c r="F1817" s="943">
        <v>150474</v>
      </c>
      <c r="G1817" s="704" t="s">
        <v>6283</v>
      </c>
      <c r="H1817" s="839" t="s">
        <v>7681</v>
      </c>
      <c r="I1817" s="719"/>
      <c r="J1817" s="719"/>
      <c r="K1817" s="719"/>
      <c r="L1817" s="719"/>
      <c r="M1817" s="719"/>
      <c r="N1817" s="725">
        <f t="shared" si="36"/>
        <v>1695</v>
      </c>
    </row>
    <row r="1818" spans="1:14" ht="45">
      <c r="A1818" s="698">
        <v>2125</v>
      </c>
      <c r="B1818" s="839" t="s">
        <v>7682</v>
      </c>
      <c r="C1818" s="839" t="s">
        <v>7683</v>
      </c>
      <c r="D1818" s="799">
        <v>7742</v>
      </c>
      <c r="E1818" s="839" t="s">
        <v>6609</v>
      </c>
      <c r="F1818" s="943">
        <v>17758599.600000001</v>
      </c>
      <c r="G1818" s="704" t="s">
        <v>6283</v>
      </c>
      <c r="H1818" s="839" t="s">
        <v>7684</v>
      </c>
      <c r="I1818" s="839"/>
      <c r="J1818" s="916"/>
      <c r="K1818" s="916"/>
      <c r="L1818" s="916"/>
      <c r="M1818" s="719"/>
      <c r="N1818" s="725">
        <f t="shared" si="36"/>
        <v>1696</v>
      </c>
    </row>
    <row r="1819" spans="1:14" ht="45">
      <c r="A1819" s="843">
        <v>2126</v>
      </c>
      <c r="B1819" s="842" t="s">
        <v>7685</v>
      </c>
      <c r="C1819" s="841" t="s">
        <v>7686</v>
      </c>
      <c r="D1819" s="842">
        <v>500</v>
      </c>
      <c r="E1819" s="842" t="s">
        <v>145</v>
      </c>
      <c r="F1819" s="943">
        <v>151255</v>
      </c>
      <c r="G1819" s="844" t="s">
        <v>6283</v>
      </c>
      <c r="H1819" s="842" t="s">
        <v>7687</v>
      </c>
      <c r="I1819" s="719"/>
      <c r="J1819" s="719"/>
      <c r="K1819" s="719"/>
      <c r="L1819" s="719"/>
      <c r="M1819" s="719"/>
      <c r="N1819" s="845">
        <f t="shared" si="36"/>
        <v>1697</v>
      </c>
    </row>
    <row r="1820" spans="1:14" ht="45">
      <c r="A1820" s="843">
        <v>2127</v>
      </c>
      <c r="B1820" s="842" t="s">
        <v>7688</v>
      </c>
      <c r="C1820" s="842" t="s">
        <v>7689</v>
      </c>
      <c r="D1820" s="842">
        <v>500</v>
      </c>
      <c r="E1820" s="842" t="s">
        <v>145</v>
      </c>
      <c r="F1820" s="943">
        <v>151255</v>
      </c>
      <c r="G1820" s="844" t="s">
        <v>6283</v>
      </c>
      <c r="H1820" s="842" t="s">
        <v>7690</v>
      </c>
      <c r="I1820" s="719"/>
      <c r="J1820" s="719"/>
      <c r="K1820" s="719"/>
      <c r="L1820" s="719"/>
      <c r="M1820" s="719"/>
      <c r="N1820" s="845">
        <f t="shared" si="36"/>
        <v>1698</v>
      </c>
    </row>
    <row r="1821" spans="1:14" ht="45">
      <c r="A1821" s="853">
        <v>2128</v>
      </c>
      <c r="B1821" s="852" t="s">
        <v>7695</v>
      </c>
      <c r="C1821" s="852" t="s">
        <v>7696</v>
      </c>
      <c r="D1821" s="852">
        <v>4</v>
      </c>
      <c r="E1821" s="852" t="s">
        <v>6609</v>
      </c>
      <c r="F1821" s="943">
        <v>4305.04</v>
      </c>
      <c r="G1821" s="858" t="s">
        <v>6283</v>
      </c>
      <c r="H1821" s="852" t="s">
        <v>7697</v>
      </c>
      <c r="I1821" s="852"/>
      <c r="J1821" s="852"/>
      <c r="K1821" s="719"/>
      <c r="L1821" s="719"/>
      <c r="M1821" s="719"/>
      <c r="N1821" s="859">
        <f t="shared" si="36"/>
        <v>1699</v>
      </c>
    </row>
    <row r="1822" spans="1:14" ht="45">
      <c r="A1822" s="853">
        <v>2129</v>
      </c>
      <c r="B1822" s="852" t="s">
        <v>7698</v>
      </c>
      <c r="C1822" s="852" t="s">
        <v>7699</v>
      </c>
      <c r="D1822" s="852">
        <v>530</v>
      </c>
      <c r="E1822" s="852" t="s">
        <v>145</v>
      </c>
      <c r="F1822" s="943">
        <v>184042.5</v>
      </c>
      <c r="G1822" s="858" t="s">
        <v>6283</v>
      </c>
      <c r="H1822" s="852" t="s">
        <v>7700</v>
      </c>
      <c r="I1822" s="852"/>
      <c r="J1822" s="852"/>
      <c r="K1822" s="719"/>
      <c r="L1822" s="719"/>
      <c r="M1822" s="719"/>
      <c r="N1822" s="859">
        <f t="shared" si="36"/>
        <v>1700</v>
      </c>
    </row>
    <row r="1823" spans="1:14" ht="45">
      <c r="A1823" s="854">
        <v>2130</v>
      </c>
      <c r="B1823" s="852" t="s">
        <v>7701</v>
      </c>
      <c r="C1823" s="856" t="s">
        <v>7702</v>
      </c>
      <c r="D1823" s="856">
        <v>800</v>
      </c>
      <c r="E1823" s="852" t="s">
        <v>145</v>
      </c>
      <c r="F1823" s="943">
        <v>277800</v>
      </c>
      <c r="G1823" s="858" t="s">
        <v>6283</v>
      </c>
      <c r="H1823" s="852" t="s">
        <v>7703</v>
      </c>
      <c r="I1823" s="856"/>
      <c r="J1823" s="265"/>
      <c r="K1823" s="855"/>
      <c r="L1823" s="855"/>
      <c r="M1823" s="855"/>
      <c r="N1823" s="859">
        <f t="shared" si="36"/>
        <v>1701</v>
      </c>
    </row>
    <row r="1824" spans="1:14" ht="45">
      <c r="A1824" s="854">
        <v>2131</v>
      </c>
      <c r="B1824" s="852" t="s">
        <v>7704</v>
      </c>
      <c r="C1824" s="852" t="s">
        <v>7694</v>
      </c>
      <c r="D1824" s="889">
        <v>226</v>
      </c>
      <c r="E1824" s="890" t="s">
        <v>145</v>
      </c>
      <c r="F1824" s="943">
        <v>72430.740000000005</v>
      </c>
      <c r="G1824" s="858" t="s">
        <v>6283</v>
      </c>
      <c r="H1824" s="852" t="s">
        <v>7705</v>
      </c>
      <c r="I1824" s="856"/>
      <c r="J1824" s="265"/>
      <c r="K1824" s="855"/>
      <c r="L1824" s="855"/>
      <c r="M1824" s="855"/>
      <c r="N1824" s="859">
        <f t="shared" si="36"/>
        <v>1702</v>
      </c>
    </row>
    <row r="1825" spans="1:14" ht="45">
      <c r="A1825" s="854">
        <v>2132</v>
      </c>
      <c r="B1825" s="852" t="s">
        <v>7706</v>
      </c>
      <c r="C1825" s="856" t="s">
        <v>7707</v>
      </c>
      <c r="D1825" s="856">
        <v>600</v>
      </c>
      <c r="E1825" s="852" t="s">
        <v>145</v>
      </c>
      <c r="F1825" s="943">
        <v>150474</v>
      </c>
      <c r="G1825" s="858" t="s">
        <v>6283</v>
      </c>
      <c r="H1825" s="852" t="s">
        <v>7708</v>
      </c>
      <c r="I1825" s="855"/>
      <c r="J1825" s="855"/>
      <c r="K1825" s="855"/>
      <c r="L1825" s="855"/>
      <c r="M1825" s="855"/>
      <c r="N1825" s="859">
        <f t="shared" si="36"/>
        <v>1703</v>
      </c>
    </row>
    <row r="1826" spans="1:14" ht="45">
      <c r="A1826" s="854">
        <v>2133</v>
      </c>
      <c r="B1826" s="852" t="s">
        <v>7709</v>
      </c>
      <c r="C1826" s="856" t="s">
        <v>7710</v>
      </c>
      <c r="D1826" s="856">
        <v>600</v>
      </c>
      <c r="E1826" s="852" t="s">
        <v>145</v>
      </c>
      <c r="F1826" s="943">
        <v>150474</v>
      </c>
      <c r="G1826" s="858" t="s">
        <v>6283</v>
      </c>
      <c r="H1826" s="852" t="s">
        <v>7711</v>
      </c>
      <c r="I1826" s="855"/>
      <c r="J1826" s="855"/>
      <c r="K1826" s="855"/>
      <c r="L1826" s="855"/>
      <c r="M1826" s="855"/>
      <c r="N1826" s="859">
        <f t="shared" si="36"/>
        <v>1704</v>
      </c>
    </row>
    <row r="1827" spans="1:14" ht="45">
      <c r="A1827" s="854">
        <v>2134</v>
      </c>
      <c r="B1827" s="852" t="s">
        <v>7712</v>
      </c>
      <c r="C1827" s="856" t="s">
        <v>7713</v>
      </c>
      <c r="D1827" s="856">
        <v>603</v>
      </c>
      <c r="E1827" s="852" t="s">
        <v>145</v>
      </c>
      <c r="F1827" s="943">
        <v>201787.92</v>
      </c>
      <c r="G1827" s="858" t="s">
        <v>6283</v>
      </c>
      <c r="H1827" s="852" t="s">
        <v>7714</v>
      </c>
      <c r="I1827" s="855"/>
      <c r="J1827" s="855"/>
      <c r="K1827" s="855"/>
      <c r="L1827" s="855"/>
      <c r="M1827" s="855"/>
      <c r="N1827" s="859">
        <f t="shared" si="36"/>
        <v>1705</v>
      </c>
    </row>
    <row r="1828" spans="1:14" ht="45">
      <c r="A1828" s="854">
        <v>2135</v>
      </c>
      <c r="B1828" s="852" t="s">
        <v>7715</v>
      </c>
      <c r="C1828" s="856" t="s">
        <v>7716</v>
      </c>
      <c r="D1828" s="856">
        <v>580</v>
      </c>
      <c r="E1828" s="852" t="s">
        <v>145</v>
      </c>
      <c r="F1828" s="943">
        <v>125697.60000000001</v>
      </c>
      <c r="G1828" s="858" t="s">
        <v>6283</v>
      </c>
      <c r="H1828" s="852" t="s">
        <v>7717</v>
      </c>
      <c r="I1828" s="855"/>
      <c r="J1828" s="855"/>
      <c r="K1828" s="855"/>
      <c r="L1828" s="855"/>
      <c r="M1828" s="855"/>
      <c r="N1828" s="859">
        <f t="shared" si="36"/>
        <v>1706</v>
      </c>
    </row>
    <row r="1829" spans="1:14" ht="45">
      <c r="A1829" s="854">
        <v>2136</v>
      </c>
      <c r="B1829" s="852" t="s">
        <v>7718</v>
      </c>
      <c r="C1829" s="856" t="s">
        <v>7719</v>
      </c>
      <c r="D1829" s="856">
        <v>517</v>
      </c>
      <c r="E1829" s="852" t="s">
        <v>145</v>
      </c>
      <c r="F1829" s="943">
        <v>173520.71</v>
      </c>
      <c r="G1829" s="858" t="s">
        <v>6283</v>
      </c>
      <c r="H1829" s="852" t="s">
        <v>7720</v>
      </c>
      <c r="I1829" s="855"/>
      <c r="J1829" s="855"/>
      <c r="K1829" s="855"/>
      <c r="L1829" s="855"/>
      <c r="M1829" s="855"/>
      <c r="N1829" s="859">
        <f t="shared" si="36"/>
        <v>1707</v>
      </c>
    </row>
    <row r="1830" spans="1:14" ht="45">
      <c r="A1830" s="854">
        <v>2137</v>
      </c>
      <c r="B1830" s="852" t="s">
        <v>7721</v>
      </c>
      <c r="C1830" s="856" t="s">
        <v>7722</v>
      </c>
      <c r="D1830" s="856">
        <v>770</v>
      </c>
      <c r="E1830" s="852" t="s">
        <v>145</v>
      </c>
      <c r="F1830" s="943">
        <v>240378.6</v>
      </c>
      <c r="G1830" s="858" t="s">
        <v>6283</v>
      </c>
      <c r="H1830" s="41" t="s">
        <v>7723</v>
      </c>
      <c r="I1830" s="855"/>
      <c r="J1830" s="855"/>
      <c r="K1830" s="855"/>
      <c r="L1830" s="855"/>
      <c r="M1830" s="855"/>
      <c r="N1830" s="859">
        <f t="shared" ref="N1830:N1837" si="37">N1829+1</f>
        <v>1708</v>
      </c>
    </row>
    <row r="1831" spans="1:14" ht="45">
      <c r="A1831" s="854">
        <v>2138</v>
      </c>
      <c r="B1831" s="852" t="s">
        <v>7724</v>
      </c>
      <c r="C1831" s="856" t="s">
        <v>7725</v>
      </c>
      <c r="D1831" s="856">
        <v>486</v>
      </c>
      <c r="E1831" s="852" t="s">
        <v>145</v>
      </c>
      <c r="F1831" s="943">
        <v>163116.18</v>
      </c>
      <c r="G1831" s="858" t="s">
        <v>6283</v>
      </c>
      <c r="H1831" s="41" t="s">
        <v>7726</v>
      </c>
      <c r="I1831" s="855"/>
      <c r="J1831" s="855"/>
      <c r="K1831" s="855"/>
      <c r="L1831" s="855"/>
      <c r="M1831" s="855"/>
      <c r="N1831" s="859">
        <f t="shared" si="37"/>
        <v>1709</v>
      </c>
    </row>
    <row r="1832" spans="1:14" ht="45">
      <c r="A1832" s="854">
        <v>2139</v>
      </c>
      <c r="B1832" s="852" t="s">
        <v>7727</v>
      </c>
      <c r="C1832" s="856" t="s">
        <v>7728</v>
      </c>
      <c r="D1832" s="856">
        <v>630</v>
      </c>
      <c r="E1832" s="852" t="s">
        <v>145</v>
      </c>
      <c r="F1832" s="943">
        <v>136533.6</v>
      </c>
      <c r="G1832" s="858" t="s">
        <v>6283</v>
      </c>
      <c r="H1832" s="852" t="s">
        <v>7729</v>
      </c>
      <c r="I1832" s="855"/>
      <c r="J1832" s="855"/>
      <c r="K1832" s="855"/>
      <c r="L1832" s="855"/>
      <c r="M1832" s="855"/>
      <c r="N1832" s="859">
        <f t="shared" si="37"/>
        <v>1710</v>
      </c>
    </row>
    <row r="1833" spans="1:14" ht="45">
      <c r="A1833" s="854">
        <v>2140</v>
      </c>
      <c r="B1833" s="852" t="s">
        <v>7730</v>
      </c>
      <c r="C1833" s="856" t="s">
        <v>7731</v>
      </c>
      <c r="D1833" s="856">
        <v>600</v>
      </c>
      <c r="E1833" s="852" t="s">
        <v>145</v>
      </c>
      <c r="F1833" s="943">
        <v>150474</v>
      </c>
      <c r="G1833" s="858" t="s">
        <v>6283</v>
      </c>
      <c r="H1833" s="852" t="s">
        <v>7732</v>
      </c>
      <c r="I1833" s="855"/>
      <c r="J1833" s="855"/>
      <c r="K1833" s="855"/>
      <c r="L1833" s="855"/>
      <c r="M1833" s="855"/>
      <c r="N1833" s="859">
        <f t="shared" si="37"/>
        <v>1711</v>
      </c>
    </row>
    <row r="1834" spans="1:14" ht="45">
      <c r="A1834" s="854">
        <v>2141</v>
      </c>
      <c r="B1834" s="852" t="s">
        <v>7733</v>
      </c>
      <c r="C1834" s="856" t="s">
        <v>7734</v>
      </c>
      <c r="D1834" s="856">
        <v>853</v>
      </c>
      <c r="E1834" s="852" t="s">
        <v>145</v>
      </c>
      <c r="F1834" s="943">
        <v>256556.81</v>
      </c>
      <c r="G1834" s="858" t="s">
        <v>6283</v>
      </c>
      <c r="H1834" s="852" t="s">
        <v>7735</v>
      </c>
      <c r="I1834" s="855"/>
      <c r="J1834" s="855"/>
      <c r="K1834" s="855"/>
      <c r="L1834" s="855"/>
      <c r="M1834" s="855"/>
      <c r="N1834" s="859">
        <f t="shared" si="37"/>
        <v>1712</v>
      </c>
    </row>
    <row r="1835" spans="1:14" ht="45">
      <c r="A1835" s="854">
        <v>2142</v>
      </c>
      <c r="B1835" s="852" t="s">
        <v>7736</v>
      </c>
      <c r="C1835" s="856" t="s">
        <v>7737</v>
      </c>
      <c r="D1835" s="856">
        <v>602</v>
      </c>
      <c r="E1835" s="852" t="s">
        <v>145</v>
      </c>
      <c r="F1835" s="943">
        <v>130465.44</v>
      </c>
      <c r="G1835" s="858" t="s">
        <v>6283</v>
      </c>
      <c r="H1835" s="852" t="s">
        <v>7738</v>
      </c>
      <c r="I1835" s="855"/>
      <c r="J1835" s="855"/>
      <c r="K1835" s="855"/>
      <c r="L1835" s="855"/>
      <c r="M1835" s="855"/>
      <c r="N1835" s="859">
        <f t="shared" si="37"/>
        <v>1713</v>
      </c>
    </row>
    <row r="1836" spans="1:14" ht="45">
      <c r="A1836" s="854">
        <v>2143</v>
      </c>
      <c r="B1836" s="852" t="s">
        <v>7739</v>
      </c>
      <c r="C1836" s="856" t="s">
        <v>7740</v>
      </c>
      <c r="D1836" s="856">
        <v>737</v>
      </c>
      <c r="E1836" s="852" t="s">
        <v>145</v>
      </c>
      <c r="F1836" s="943">
        <v>221667.49</v>
      </c>
      <c r="G1836" s="858" t="s">
        <v>6283</v>
      </c>
      <c r="H1836" s="852" t="s">
        <v>7741</v>
      </c>
      <c r="I1836" s="855"/>
      <c r="J1836" s="855"/>
      <c r="K1836" s="855"/>
      <c r="L1836" s="855"/>
      <c r="M1836" s="855"/>
      <c r="N1836" s="859">
        <f t="shared" si="37"/>
        <v>1714</v>
      </c>
    </row>
    <row r="1837" spans="1:14" ht="45">
      <c r="A1837" s="854">
        <v>2144</v>
      </c>
      <c r="B1837" s="852" t="s">
        <v>7742</v>
      </c>
      <c r="C1837" s="856" t="s">
        <v>7743</v>
      </c>
      <c r="D1837" s="856">
        <v>715</v>
      </c>
      <c r="E1837" s="852" t="s">
        <v>145</v>
      </c>
      <c r="F1837" s="943">
        <v>237580.2</v>
      </c>
      <c r="G1837" s="858" t="s">
        <v>6283</v>
      </c>
      <c r="H1837" s="852" t="s">
        <v>7744</v>
      </c>
      <c r="I1837" s="855"/>
      <c r="J1837" s="855"/>
      <c r="K1837" s="855"/>
      <c r="L1837" s="855"/>
      <c r="M1837" s="855"/>
      <c r="N1837" s="859">
        <f t="shared" si="37"/>
        <v>1715</v>
      </c>
    </row>
    <row r="1838" spans="1:14" ht="45">
      <c r="A1838" s="854">
        <v>2145</v>
      </c>
      <c r="B1838" s="852" t="s">
        <v>7745</v>
      </c>
      <c r="C1838" s="856" t="s">
        <v>7746</v>
      </c>
      <c r="D1838" s="856">
        <v>682</v>
      </c>
      <c r="E1838" s="852" t="s">
        <v>145</v>
      </c>
      <c r="F1838" s="943">
        <v>147803.04</v>
      </c>
      <c r="G1838" s="858" t="s">
        <v>6283</v>
      </c>
      <c r="H1838" s="852" t="s">
        <v>7747</v>
      </c>
      <c r="I1838" s="855"/>
      <c r="J1838" s="855"/>
      <c r="K1838" s="855"/>
      <c r="L1838" s="855"/>
      <c r="M1838" s="855"/>
      <c r="N1838" s="859">
        <f t="shared" ref="N1838:N1893" si="38">N1837+1</f>
        <v>1716</v>
      </c>
    </row>
    <row r="1839" spans="1:14" ht="45">
      <c r="A1839" s="854">
        <v>2146</v>
      </c>
      <c r="B1839" s="852" t="s">
        <v>7748</v>
      </c>
      <c r="C1839" s="856" t="s">
        <v>7749</v>
      </c>
      <c r="D1839" s="856">
        <v>585</v>
      </c>
      <c r="E1839" s="852" t="s">
        <v>145</v>
      </c>
      <c r="F1839" s="943">
        <v>126781.2</v>
      </c>
      <c r="G1839" s="858" t="s">
        <v>6283</v>
      </c>
      <c r="H1839" s="852" t="s">
        <v>7750</v>
      </c>
      <c r="I1839" s="855"/>
      <c r="J1839" s="855"/>
      <c r="K1839" s="855"/>
      <c r="L1839" s="855"/>
      <c r="M1839" s="855"/>
      <c r="N1839" s="859">
        <f t="shared" si="38"/>
        <v>1717</v>
      </c>
    </row>
    <row r="1840" spans="1:14" ht="45">
      <c r="A1840" s="854">
        <v>2147</v>
      </c>
      <c r="B1840" s="864" t="s">
        <v>7751</v>
      </c>
      <c r="C1840" s="863" t="s">
        <v>7752</v>
      </c>
      <c r="D1840" s="863">
        <v>625</v>
      </c>
      <c r="E1840" s="864" t="s">
        <v>145</v>
      </c>
      <c r="F1840" s="943">
        <v>135450</v>
      </c>
      <c r="G1840" s="858" t="s">
        <v>6283</v>
      </c>
      <c r="H1840" s="864" t="s">
        <v>7753</v>
      </c>
      <c r="I1840" s="855"/>
      <c r="J1840" s="855"/>
      <c r="K1840" s="855"/>
      <c r="L1840" s="855"/>
      <c r="M1840" s="855"/>
      <c r="N1840" s="859">
        <f t="shared" si="38"/>
        <v>1718</v>
      </c>
    </row>
    <row r="1841" spans="1:14" ht="45">
      <c r="A1841" s="854">
        <v>2148</v>
      </c>
      <c r="B1841" s="864" t="s">
        <v>7754</v>
      </c>
      <c r="C1841" s="863" t="s">
        <v>7755</v>
      </c>
      <c r="D1841" s="863">
        <v>622</v>
      </c>
      <c r="E1841" s="864" t="s">
        <v>145</v>
      </c>
      <c r="F1841" s="943">
        <v>134799.84</v>
      </c>
      <c r="G1841" s="858" t="s">
        <v>6283</v>
      </c>
      <c r="H1841" s="864" t="s">
        <v>7756</v>
      </c>
      <c r="I1841" s="855"/>
      <c r="J1841" s="855"/>
      <c r="K1841" s="855"/>
      <c r="L1841" s="855"/>
      <c r="M1841" s="855"/>
      <c r="N1841" s="859">
        <f t="shared" si="38"/>
        <v>1719</v>
      </c>
    </row>
    <row r="1842" spans="1:14" ht="45">
      <c r="A1842" s="854">
        <v>2149</v>
      </c>
      <c r="B1842" s="864" t="s">
        <v>7757</v>
      </c>
      <c r="C1842" s="841" t="s">
        <v>7758</v>
      </c>
      <c r="D1842" s="863">
        <v>412</v>
      </c>
      <c r="E1842" s="864" t="s">
        <v>145</v>
      </c>
      <c r="F1842" s="943">
        <v>123917.24</v>
      </c>
      <c r="G1842" s="858" t="s">
        <v>6283</v>
      </c>
      <c r="H1842" s="864" t="s">
        <v>7759</v>
      </c>
      <c r="I1842" s="855"/>
      <c r="J1842" s="855"/>
      <c r="K1842" s="855"/>
      <c r="L1842" s="855"/>
      <c r="M1842" s="855"/>
      <c r="N1842" s="859">
        <f t="shared" si="38"/>
        <v>1720</v>
      </c>
    </row>
    <row r="1843" spans="1:14" ht="45">
      <c r="A1843" s="854">
        <v>2150</v>
      </c>
      <c r="B1843" s="864" t="s">
        <v>7760</v>
      </c>
      <c r="C1843" s="863" t="s">
        <v>7761</v>
      </c>
      <c r="D1843" s="863">
        <v>412</v>
      </c>
      <c r="E1843" s="864" t="s">
        <v>145</v>
      </c>
      <c r="F1843" s="943">
        <v>137426.72</v>
      </c>
      <c r="G1843" s="858" t="s">
        <v>6283</v>
      </c>
      <c r="H1843" s="864" t="s">
        <v>7762</v>
      </c>
      <c r="I1843" s="855"/>
      <c r="J1843" s="855"/>
      <c r="K1843" s="855"/>
      <c r="L1843" s="855"/>
      <c r="M1843" s="855"/>
      <c r="N1843" s="859">
        <f t="shared" si="38"/>
        <v>1721</v>
      </c>
    </row>
    <row r="1844" spans="1:14" ht="45">
      <c r="A1844" s="854">
        <v>2151</v>
      </c>
      <c r="B1844" s="864" t="s">
        <v>7763</v>
      </c>
      <c r="C1844" s="863" t="s">
        <v>7764</v>
      </c>
      <c r="D1844" s="863">
        <v>580</v>
      </c>
      <c r="E1844" s="864" t="s">
        <v>145</v>
      </c>
      <c r="F1844" s="943">
        <v>194665.4</v>
      </c>
      <c r="G1844" s="858" t="s">
        <v>6283</v>
      </c>
      <c r="H1844" s="864" t="s">
        <v>7765</v>
      </c>
      <c r="I1844" s="855"/>
      <c r="J1844" s="855"/>
      <c r="K1844" s="855"/>
      <c r="L1844" s="855"/>
      <c r="M1844" s="855"/>
      <c r="N1844" s="859">
        <f t="shared" si="38"/>
        <v>1722</v>
      </c>
    </row>
    <row r="1845" spans="1:14" ht="45">
      <c r="A1845" s="854">
        <v>2152</v>
      </c>
      <c r="B1845" s="864" t="s">
        <v>7766</v>
      </c>
      <c r="C1845" s="863" t="s">
        <v>7767</v>
      </c>
      <c r="D1845" s="863">
        <v>1082</v>
      </c>
      <c r="E1845" s="864" t="s">
        <v>145</v>
      </c>
      <c r="F1845" s="943">
        <v>360911.92</v>
      </c>
      <c r="G1845" s="858" t="s">
        <v>6283</v>
      </c>
      <c r="H1845" s="864" t="s">
        <v>7768</v>
      </c>
      <c r="I1845" s="855"/>
      <c r="J1845" s="855"/>
      <c r="K1845" s="855"/>
      <c r="L1845" s="855"/>
      <c r="M1845" s="855"/>
      <c r="N1845" s="859">
        <f t="shared" si="38"/>
        <v>1723</v>
      </c>
    </row>
    <row r="1846" spans="1:14" ht="45">
      <c r="A1846" s="854">
        <v>2153</v>
      </c>
      <c r="B1846" s="864" t="s">
        <v>7769</v>
      </c>
      <c r="C1846" s="863" t="s">
        <v>7770</v>
      </c>
      <c r="D1846" s="863">
        <v>903</v>
      </c>
      <c r="E1846" s="864" t="s">
        <v>145</v>
      </c>
      <c r="F1846" s="943">
        <v>271595.31</v>
      </c>
      <c r="G1846" s="858" t="s">
        <v>6283</v>
      </c>
      <c r="H1846" s="864" t="s">
        <v>7771</v>
      </c>
      <c r="I1846" s="855"/>
      <c r="J1846" s="855"/>
      <c r="K1846" s="855"/>
      <c r="L1846" s="855"/>
      <c r="M1846" s="855"/>
      <c r="N1846" s="859">
        <f t="shared" si="38"/>
        <v>1724</v>
      </c>
    </row>
    <row r="1847" spans="1:14" ht="45">
      <c r="A1847" s="854">
        <v>2154</v>
      </c>
      <c r="B1847" s="864" t="s">
        <v>7772</v>
      </c>
      <c r="C1847" s="863" t="s">
        <v>7773</v>
      </c>
      <c r="D1847" s="863">
        <v>534</v>
      </c>
      <c r="E1847" s="864" t="s">
        <v>145</v>
      </c>
      <c r="F1847" s="943">
        <v>158624.70000000001</v>
      </c>
      <c r="G1847" s="858" t="s">
        <v>6283</v>
      </c>
      <c r="H1847" s="864" t="s">
        <v>7774</v>
      </c>
      <c r="I1847" s="855"/>
      <c r="J1847" s="855"/>
      <c r="K1847" s="855"/>
      <c r="L1847" s="855"/>
      <c r="M1847" s="855"/>
      <c r="N1847" s="859">
        <f t="shared" si="38"/>
        <v>1725</v>
      </c>
    </row>
    <row r="1848" spans="1:14" ht="45">
      <c r="A1848" s="854">
        <v>2155</v>
      </c>
      <c r="B1848" s="864" t="s">
        <v>7775</v>
      </c>
      <c r="C1848" s="863" t="s">
        <v>7776</v>
      </c>
      <c r="D1848" s="863">
        <v>574</v>
      </c>
      <c r="E1848" s="864" t="s">
        <v>145</v>
      </c>
      <c r="F1848" s="943">
        <v>124397.28</v>
      </c>
      <c r="G1848" s="858" t="s">
        <v>6283</v>
      </c>
      <c r="H1848" s="864" t="s">
        <v>7777</v>
      </c>
      <c r="I1848" s="855"/>
      <c r="J1848" s="855"/>
      <c r="K1848" s="855"/>
      <c r="L1848" s="855"/>
      <c r="M1848" s="855"/>
      <c r="N1848" s="859">
        <f t="shared" si="38"/>
        <v>1726</v>
      </c>
    </row>
    <row r="1849" spans="1:14" ht="45">
      <c r="A1849" s="854">
        <v>2156</v>
      </c>
      <c r="B1849" s="864" t="s">
        <v>7778</v>
      </c>
      <c r="C1849" s="863" t="s">
        <v>7779</v>
      </c>
      <c r="D1849" s="863">
        <v>580</v>
      </c>
      <c r="E1849" s="864" t="s">
        <v>145</v>
      </c>
      <c r="F1849" s="943">
        <v>125697.60000000001</v>
      </c>
      <c r="G1849" s="858" t="s">
        <v>6283</v>
      </c>
      <c r="H1849" s="864" t="s">
        <v>7780</v>
      </c>
      <c r="I1849" s="855"/>
      <c r="J1849" s="855"/>
      <c r="K1849" s="855"/>
      <c r="L1849" s="855"/>
      <c r="M1849" s="855"/>
      <c r="N1849" s="859">
        <f t="shared" si="38"/>
        <v>1727</v>
      </c>
    </row>
    <row r="1850" spans="1:14" ht="45">
      <c r="A1850" s="854">
        <v>2157</v>
      </c>
      <c r="B1850" s="864" t="s">
        <v>7781</v>
      </c>
      <c r="C1850" s="863" t="s">
        <v>7782</v>
      </c>
      <c r="D1850" s="863">
        <v>396</v>
      </c>
      <c r="E1850" s="864" t="s">
        <v>145</v>
      </c>
      <c r="F1850" s="943">
        <v>119104.92</v>
      </c>
      <c r="G1850" s="858" t="s">
        <v>6283</v>
      </c>
      <c r="H1850" s="864" t="s">
        <v>7783</v>
      </c>
      <c r="I1850" s="855"/>
      <c r="J1850" s="855"/>
      <c r="K1850" s="855"/>
      <c r="L1850" s="855"/>
      <c r="M1850" s="855"/>
      <c r="N1850" s="859">
        <f t="shared" si="38"/>
        <v>1728</v>
      </c>
    </row>
    <row r="1851" spans="1:14" ht="45">
      <c r="A1851" s="854">
        <v>2158</v>
      </c>
      <c r="B1851" s="864" t="s">
        <v>7784</v>
      </c>
      <c r="C1851" s="863" t="s">
        <v>7785</v>
      </c>
      <c r="D1851" s="863">
        <v>610</v>
      </c>
      <c r="E1851" s="864" t="s">
        <v>145</v>
      </c>
      <c r="F1851" s="943">
        <v>183469.7</v>
      </c>
      <c r="G1851" s="858" t="s">
        <v>6283</v>
      </c>
      <c r="H1851" s="864" t="s">
        <v>7786</v>
      </c>
      <c r="I1851" s="855"/>
      <c r="J1851" s="855"/>
      <c r="K1851" s="855"/>
      <c r="L1851" s="855"/>
      <c r="M1851" s="855"/>
      <c r="N1851" s="859">
        <f t="shared" si="38"/>
        <v>1729</v>
      </c>
    </row>
    <row r="1852" spans="1:14" ht="45">
      <c r="A1852" s="854">
        <v>2159</v>
      </c>
      <c r="B1852" s="864" t="s">
        <v>7787</v>
      </c>
      <c r="C1852" s="863" t="s">
        <v>7788</v>
      </c>
      <c r="D1852" s="863">
        <v>402</v>
      </c>
      <c r="E1852" s="864" t="s">
        <v>145</v>
      </c>
      <c r="F1852" s="943">
        <v>134091.12</v>
      </c>
      <c r="G1852" s="858" t="s">
        <v>6283</v>
      </c>
      <c r="H1852" s="864" t="s">
        <v>7789</v>
      </c>
      <c r="I1852" s="855"/>
      <c r="J1852" s="855"/>
      <c r="K1852" s="855"/>
      <c r="L1852" s="855"/>
      <c r="M1852" s="855"/>
      <c r="N1852" s="859">
        <f t="shared" si="38"/>
        <v>1730</v>
      </c>
    </row>
    <row r="1853" spans="1:14" ht="45">
      <c r="A1853" s="854">
        <v>2160</v>
      </c>
      <c r="B1853" s="864" t="s">
        <v>7790</v>
      </c>
      <c r="C1853" s="863" t="s">
        <v>7791</v>
      </c>
      <c r="D1853" s="863">
        <v>627</v>
      </c>
      <c r="E1853" s="864" t="s">
        <v>145</v>
      </c>
      <c r="F1853" s="943">
        <v>188582.79</v>
      </c>
      <c r="G1853" s="858" t="s">
        <v>6283</v>
      </c>
      <c r="H1853" s="864" t="s">
        <v>7792</v>
      </c>
      <c r="I1853" s="855"/>
      <c r="J1853" s="855"/>
      <c r="K1853" s="855"/>
      <c r="L1853" s="855"/>
      <c r="M1853" s="855"/>
      <c r="N1853" s="859">
        <f t="shared" si="38"/>
        <v>1731</v>
      </c>
    </row>
    <row r="1854" spans="1:14" ht="45">
      <c r="A1854" s="854">
        <v>2161</v>
      </c>
      <c r="B1854" s="864" t="s">
        <v>7793</v>
      </c>
      <c r="C1854" s="863" t="s">
        <v>7794</v>
      </c>
      <c r="D1854" s="863">
        <v>934</v>
      </c>
      <c r="E1854" s="864" t="s">
        <v>145</v>
      </c>
      <c r="F1854" s="943">
        <v>280919.18</v>
      </c>
      <c r="G1854" s="858" t="s">
        <v>6283</v>
      </c>
      <c r="H1854" s="864" t="s">
        <v>7795</v>
      </c>
      <c r="I1854" s="855"/>
      <c r="J1854" s="855"/>
      <c r="K1854" s="855"/>
      <c r="L1854" s="855"/>
      <c r="M1854" s="855"/>
      <c r="N1854" s="859">
        <f t="shared" si="38"/>
        <v>1732</v>
      </c>
    </row>
    <row r="1855" spans="1:14" ht="45">
      <c r="A1855" s="854">
        <v>2162</v>
      </c>
      <c r="B1855" s="864" t="s">
        <v>7796</v>
      </c>
      <c r="C1855" s="863" t="s">
        <v>7797</v>
      </c>
      <c r="D1855" s="863">
        <v>423</v>
      </c>
      <c r="E1855" s="864" t="s">
        <v>145</v>
      </c>
      <c r="F1855" s="943">
        <v>127225.71</v>
      </c>
      <c r="G1855" s="858" t="s">
        <v>6283</v>
      </c>
      <c r="H1855" s="864" t="s">
        <v>7798</v>
      </c>
      <c r="I1855" s="855"/>
      <c r="J1855" s="855"/>
      <c r="K1855" s="855"/>
      <c r="L1855" s="855"/>
      <c r="M1855" s="855"/>
      <c r="N1855" s="859">
        <f t="shared" si="38"/>
        <v>1733</v>
      </c>
    </row>
    <row r="1856" spans="1:14" ht="45">
      <c r="A1856" s="854">
        <v>2163</v>
      </c>
      <c r="B1856" s="864" t="s">
        <v>7799</v>
      </c>
      <c r="C1856" s="863" t="s">
        <v>7800</v>
      </c>
      <c r="D1856" s="863">
        <v>766</v>
      </c>
      <c r="E1856" s="864" t="s">
        <v>145</v>
      </c>
      <c r="F1856" s="943">
        <v>230389.82</v>
      </c>
      <c r="G1856" s="858" t="s">
        <v>6283</v>
      </c>
      <c r="H1856" s="864" t="s">
        <v>7801</v>
      </c>
      <c r="I1856" s="855"/>
      <c r="J1856" s="855"/>
      <c r="K1856" s="855"/>
      <c r="L1856" s="855"/>
      <c r="M1856" s="855"/>
      <c r="N1856" s="859">
        <f t="shared" si="38"/>
        <v>1734</v>
      </c>
    </row>
    <row r="1857" spans="1:14" ht="45">
      <c r="A1857" s="854">
        <v>2164</v>
      </c>
      <c r="B1857" s="864" t="s">
        <v>7802</v>
      </c>
      <c r="C1857" s="863" t="s">
        <v>7803</v>
      </c>
      <c r="D1857" s="863">
        <v>1055</v>
      </c>
      <c r="E1857" s="864" t="s">
        <v>145</v>
      </c>
      <c r="F1857" s="943">
        <v>351905.8</v>
      </c>
      <c r="G1857" s="858" t="s">
        <v>6283</v>
      </c>
      <c r="H1857" s="864" t="s">
        <v>7804</v>
      </c>
      <c r="I1857" s="855"/>
      <c r="J1857" s="855"/>
      <c r="K1857" s="855"/>
      <c r="L1857" s="855"/>
      <c r="M1857" s="855"/>
      <c r="N1857" s="859">
        <f t="shared" si="38"/>
        <v>1735</v>
      </c>
    </row>
    <row r="1858" spans="1:14" ht="45">
      <c r="A1858" s="854">
        <v>2165</v>
      </c>
      <c r="B1858" s="864" t="s">
        <v>7805</v>
      </c>
      <c r="C1858" s="863" t="s">
        <v>7806</v>
      </c>
      <c r="D1858" s="863">
        <v>382</v>
      </c>
      <c r="E1858" s="864" t="s">
        <v>145</v>
      </c>
      <c r="F1858" s="943">
        <v>114894.14</v>
      </c>
      <c r="G1858" s="858" t="s">
        <v>6283</v>
      </c>
      <c r="H1858" s="864" t="s">
        <v>7807</v>
      </c>
      <c r="I1858" s="855"/>
      <c r="J1858" s="855"/>
      <c r="K1858" s="855"/>
      <c r="L1858" s="855"/>
      <c r="M1858" s="855"/>
      <c r="N1858" s="859">
        <f t="shared" si="38"/>
        <v>1736</v>
      </c>
    </row>
    <row r="1859" spans="1:14" ht="45">
      <c r="A1859" s="854">
        <v>2166</v>
      </c>
      <c r="B1859" s="864" t="s">
        <v>7808</v>
      </c>
      <c r="C1859" s="863" t="s">
        <v>7809</v>
      </c>
      <c r="D1859" s="863">
        <v>628</v>
      </c>
      <c r="E1859" s="864" t="s">
        <v>145</v>
      </c>
      <c r="F1859" s="943">
        <v>136100.16</v>
      </c>
      <c r="G1859" s="858" t="s">
        <v>6283</v>
      </c>
      <c r="H1859" s="864" t="s">
        <v>7810</v>
      </c>
      <c r="I1859" s="855"/>
      <c r="J1859" s="855"/>
      <c r="K1859" s="855"/>
      <c r="L1859" s="855"/>
      <c r="M1859" s="855"/>
      <c r="N1859" s="859">
        <f t="shared" si="38"/>
        <v>1737</v>
      </c>
    </row>
    <row r="1860" spans="1:14" ht="45">
      <c r="A1860" s="854">
        <v>2167</v>
      </c>
      <c r="B1860" s="864" t="s">
        <v>7811</v>
      </c>
      <c r="C1860" s="863" t="s">
        <v>7812</v>
      </c>
      <c r="D1860" s="863">
        <v>605</v>
      </c>
      <c r="E1860" s="864" t="s">
        <v>145</v>
      </c>
      <c r="F1860" s="943">
        <v>131115.6</v>
      </c>
      <c r="G1860" s="858" t="s">
        <v>6283</v>
      </c>
      <c r="H1860" s="864" t="s">
        <v>7813</v>
      </c>
      <c r="I1860" s="855"/>
      <c r="J1860" s="855"/>
      <c r="K1860" s="855"/>
      <c r="L1860" s="855"/>
      <c r="M1860" s="855"/>
      <c r="N1860" s="859">
        <f t="shared" si="38"/>
        <v>1738</v>
      </c>
    </row>
    <row r="1861" spans="1:14" ht="45">
      <c r="A1861" s="854">
        <v>2168</v>
      </c>
      <c r="B1861" s="864" t="s">
        <v>7814</v>
      </c>
      <c r="C1861" s="863" t="s">
        <v>7815</v>
      </c>
      <c r="D1861" s="863">
        <v>500</v>
      </c>
      <c r="E1861" s="864" t="s">
        <v>145</v>
      </c>
      <c r="F1861" s="943">
        <v>151255</v>
      </c>
      <c r="G1861" s="858" t="s">
        <v>6283</v>
      </c>
      <c r="H1861" s="864" t="s">
        <v>7816</v>
      </c>
      <c r="I1861" s="855"/>
      <c r="J1861" s="855"/>
      <c r="K1861" s="855"/>
      <c r="L1861" s="855"/>
      <c r="M1861" s="855"/>
      <c r="N1861" s="859">
        <f t="shared" si="38"/>
        <v>1739</v>
      </c>
    </row>
    <row r="1862" spans="1:14" ht="45">
      <c r="A1862" s="854">
        <v>2169</v>
      </c>
      <c r="B1862" s="864" t="s">
        <v>7817</v>
      </c>
      <c r="C1862" s="863" t="s">
        <v>7818</v>
      </c>
      <c r="D1862" s="863">
        <v>1191</v>
      </c>
      <c r="E1862" s="863" t="s">
        <v>5340</v>
      </c>
      <c r="F1862" s="943">
        <v>502100.13</v>
      </c>
      <c r="G1862" s="858" t="s">
        <v>6283</v>
      </c>
      <c r="H1862" s="864" t="s">
        <v>7819</v>
      </c>
      <c r="I1862" s="855"/>
      <c r="J1862" s="855"/>
      <c r="K1862" s="855"/>
      <c r="L1862" s="855"/>
      <c r="M1862" s="855"/>
      <c r="N1862" s="859">
        <f t="shared" si="38"/>
        <v>1740</v>
      </c>
    </row>
    <row r="1863" spans="1:14" ht="75">
      <c r="A1863" s="854">
        <v>2170</v>
      </c>
      <c r="B1863" s="864" t="s">
        <v>7820</v>
      </c>
      <c r="C1863" s="863" t="s">
        <v>7821</v>
      </c>
      <c r="D1863" s="863">
        <v>853</v>
      </c>
      <c r="E1863" s="863" t="s">
        <v>5340</v>
      </c>
      <c r="F1863" s="943">
        <v>359606.56</v>
      </c>
      <c r="G1863" s="858" t="s">
        <v>6283</v>
      </c>
      <c r="H1863" s="864" t="s">
        <v>7822</v>
      </c>
      <c r="I1863" s="855"/>
      <c r="J1863" s="855"/>
      <c r="K1863" s="855"/>
      <c r="L1863" s="855"/>
      <c r="M1863" s="855"/>
      <c r="N1863" s="859">
        <f t="shared" si="38"/>
        <v>1741</v>
      </c>
    </row>
    <row r="1864" spans="1:14" ht="60">
      <c r="A1864" s="854">
        <v>2171</v>
      </c>
      <c r="B1864" s="864" t="s">
        <v>7823</v>
      </c>
      <c r="C1864" s="863" t="s">
        <v>7824</v>
      </c>
      <c r="D1864" s="863">
        <v>942</v>
      </c>
      <c r="E1864" s="863" t="s">
        <v>5340</v>
      </c>
      <c r="F1864" s="943">
        <v>397127.05</v>
      </c>
      <c r="G1864" s="858" t="s">
        <v>6283</v>
      </c>
      <c r="H1864" s="864" t="s">
        <v>7825</v>
      </c>
      <c r="I1864" s="855"/>
      <c r="J1864" s="855"/>
      <c r="K1864" s="855"/>
      <c r="L1864" s="855"/>
      <c r="M1864" s="855"/>
      <c r="N1864" s="859">
        <f t="shared" si="38"/>
        <v>1742</v>
      </c>
    </row>
    <row r="1865" spans="1:14" ht="45">
      <c r="A1865" s="860">
        <v>2172</v>
      </c>
      <c r="B1865" s="861" t="s">
        <v>7826</v>
      </c>
      <c r="C1865" s="798" t="s">
        <v>7827</v>
      </c>
      <c r="D1865" s="862">
        <v>911</v>
      </c>
      <c r="E1865" s="864" t="s">
        <v>145</v>
      </c>
      <c r="F1865" s="953">
        <v>303873.15999999997</v>
      </c>
      <c r="G1865" s="858" t="s">
        <v>6283</v>
      </c>
      <c r="H1865" s="861" t="s">
        <v>7828</v>
      </c>
      <c r="I1865" s="855"/>
      <c r="J1865" s="855"/>
      <c r="K1865" s="855"/>
      <c r="L1865" s="855"/>
      <c r="M1865" s="855"/>
      <c r="N1865" s="859">
        <f t="shared" si="38"/>
        <v>1743</v>
      </c>
    </row>
    <row r="1866" spans="1:14" ht="45">
      <c r="A1866" s="854">
        <v>2173</v>
      </c>
      <c r="B1866" s="864" t="s">
        <v>7829</v>
      </c>
      <c r="C1866" s="863" t="s">
        <v>7830</v>
      </c>
      <c r="D1866" s="863">
        <v>682</v>
      </c>
      <c r="E1866" s="864" t="s">
        <v>145</v>
      </c>
      <c r="F1866" s="943">
        <v>226614.96</v>
      </c>
      <c r="G1866" s="858" t="s">
        <v>6283</v>
      </c>
      <c r="H1866" s="861" t="s">
        <v>7831</v>
      </c>
      <c r="I1866" s="855"/>
      <c r="J1866" s="855"/>
      <c r="K1866" s="855"/>
      <c r="L1866" s="855"/>
      <c r="M1866" s="855"/>
      <c r="N1866" s="859">
        <f t="shared" si="38"/>
        <v>1744</v>
      </c>
    </row>
    <row r="1867" spans="1:14" ht="45">
      <c r="A1867" s="854">
        <v>2174</v>
      </c>
      <c r="B1867" s="864" t="s">
        <v>7832</v>
      </c>
      <c r="C1867" s="863" t="s">
        <v>7833</v>
      </c>
      <c r="D1867" s="863">
        <v>603</v>
      </c>
      <c r="E1867" s="864" t="s">
        <v>145</v>
      </c>
      <c r="F1867" s="943">
        <v>200364.84</v>
      </c>
      <c r="G1867" s="858" t="s">
        <v>6283</v>
      </c>
      <c r="H1867" s="861" t="s">
        <v>7834</v>
      </c>
      <c r="I1867" s="855"/>
      <c r="J1867" s="855"/>
      <c r="K1867" s="855"/>
      <c r="L1867" s="855"/>
      <c r="M1867" s="855"/>
      <c r="N1867" s="859">
        <f t="shared" si="38"/>
        <v>1745</v>
      </c>
    </row>
    <row r="1868" spans="1:14" ht="45">
      <c r="A1868" s="854">
        <v>2175</v>
      </c>
      <c r="B1868" s="864" t="s">
        <v>7835</v>
      </c>
      <c r="C1868" s="863" t="s">
        <v>7836</v>
      </c>
      <c r="D1868" s="863">
        <v>418</v>
      </c>
      <c r="E1868" s="864" t="s">
        <v>145</v>
      </c>
      <c r="F1868" s="943">
        <v>138893.04</v>
      </c>
      <c r="G1868" s="858" t="s">
        <v>6283</v>
      </c>
      <c r="H1868" s="868" t="s">
        <v>7837</v>
      </c>
      <c r="I1868" s="855"/>
      <c r="J1868" s="855"/>
      <c r="K1868" s="855"/>
      <c r="L1868" s="855"/>
      <c r="M1868" s="855"/>
      <c r="N1868" s="859">
        <f t="shared" si="38"/>
        <v>1746</v>
      </c>
    </row>
    <row r="1869" spans="1:14" ht="45">
      <c r="A1869" s="854">
        <v>2176</v>
      </c>
      <c r="B1869" s="864" t="s">
        <v>7838</v>
      </c>
      <c r="C1869" s="863" t="s">
        <v>7839</v>
      </c>
      <c r="D1869" s="863">
        <v>678</v>
      </c>
      <c r="E1869" s="864" t="s">
        <v>145</v>
      </c>
      <c r="F1869" s="943">
        <v>226153.68</v>
      </c>
      <c r="G1869" s="858" t="s">
        <v>6283</v>
      </c>
      <c r="H1869" s="868" t="s">
        <v>7840</v>
      </c>
      <c r="I1869" s="855"/>
      <c r="J1869" s="855"/>
      <c r="K1869" s="855"/>
      <c r="L1869" s="855"/>
      <c r="M1869" s="855"/>
      <c r="N1869" s="859">
        <f t="shared" si="38"/>
        <v>1747</v>
      </c>
    </row>
    <row r="1870" spans="1:14" ht="45">
      <c r="A1870" s="854">
        <v>2177</v>
      </c>
      <c r="B1870" s="864" t="s">
        <v>7841</v>
      </c>
      <c r="C1870" s="863" t="s">
        <v>7842</v>
      </c>
      <c r="D1870" s="863">
        <v>541</v>
      </c>
      <c r="E1870" s="864" t="s">
        <v>145</v>
      </c>
      <c r="F1870" s="943">
        <v>180455.96</v>
      </c>
      <c r="G1870" s="858" t="s">
        <v>6283</v>
      </c>
      <c r="H1870" s="868" t="s">
        <v>7843</v>
      </c>
      <c r="I1870" s="855"/>
      <c r="J1870" s="855"/>
      <c r="K1870" s="855"/>
      <c r="L1870" s="855"/>
      <c r="M1870" s="855"/>
      <c r="N1870" s="859">
        <f t="shared" si="38"/>
        <v>1748</v>
      </c>
    </row>
    <row r="1871" spans="1:14" ht="45">
      <c r="A1871" s="854">
        <v>2178</v>
      </c>
      <c r="B1871" s="864" t="s">
        <v>7844</v>
      </c>
      <c r="C1871" s="863" t="s">
        <v>7845</v>
      </c>
      <c r="D1871" s="863">
        <v>684</v>
      </c>
      <c r="E1871" s="864" t="s">
        <v>145</v>
      </c>
      <c r="F1871" s="943">
        <v>228155.04</v>
      </c>
      <c r="G1871" s="858" t="s">
        <v>6283</v>
      </c>
      <c r="H1871" s="868" t="s">
        <v>7846</v>
      </c>
      <c r="I1871" s="855"/>
      <c r="J1871" s="855"/>
      <c r="K1871" s="855"/>
      <c r="L1871" s="855"/>
      <c r="M1871" s="855"/>
      <c r="N1871" s="859">
        <f t="shared" si="38"/>
        <v>1749</v>
      </c>
    </row>
    <row r="1872" spans="1:14" ht="45">
      <c r="A1872" s="854">
        <v>2179</v>
      </c>
      <c r="B1872" s="864" t="s">
        <v>7847</v>
      </c>
      <c r="C1872" s="863" t="s">
        <v>7848</v>
      </c>
      <c r="D1872" s="863">
        <v>596</v>
      </c>
      <c r="E1872" s="864" t="s">
        <v>145</v>
      </c>
      <c r="F1872" s="943">
        <v>129165.12</v>
      </c>
      <c r="G1872" s="858" t="s">
        <v>6283</v>
      </c>
      <c r="H1872" s="41" t="s">
        <v>7849</v>
      </c>
      <c r="I1872" s="855"/>
      <c r="J1872" s="855"/>
      <c r="K1872" s="855"/>
      <c r="L1872" s="855"/>
      <c r="M1872" s="855"/>
      <c r="N1872" s="859">
        <f t="shared" si="38"/>
        <v>1750</v>
      </c>
    </row>
    <row r="1873" spans="1:14" ht="45">
      <c r="A1873" s="854">
        <v>2180</v>
      </c>
      <c r="B1873" s="864" t="s">
        <v>7850</v>
      </c>
      <c r="C1873" s="863" t="s">
        <v>7851</v>
      </c>
      <c r="D1873" s="863">
        <v>585</v>
      </c>
      <c r="E1873" s="864" t="s">
        <v>145</v>
      </c>
      <c r="F1873" s="943">
        <v>195132.6</v>
      </c>
      <c r="G1873" s="858" t="s">
        <v>6283</v>
      </c>
      <c r="H1873" s="41" t="s">
        <v>7852</v>
      </c>
      <c r="I1873" s="855"/>
      <c r="J1873" s="855"/>
      <c r="K1873" s="855"/>
      <c r="L1873" s="855"/>
      <c r="M1873" s="855"/>
      <c r="N1873" s="859">
        <f t="shared" si="38"/>
        <v>1751</v>
      </c>
    </row>
    <row r="1874" spans="1:14" ht="45">
      <c r="A1874" s="854">
        <v>2181</v>
      </c>
      <c r="B1874" s="864" t="s">
        <v>7853</v>
      </c>
      <c r="C1874" s="863" t="s">
        <v>7854</v>
      </c>
      <c r="D1874" s="863">
        <v>656</v>
      </c>
      <c r="E1874" s="864" t="s">
        <v>145</v>
      </c>
      <c r="F1874" s="943">
        <v>218815.35999999999</v>
      </c>
      <c r="G1874" s="858" t="s">
        <v>6283</v>
      </c>
      <c r="H1874" s="41" t="s">
        <v>7855</v>
      </c>
      <c r="I1874" s="855"/>
      <c r="J1874" s="855"/>
      <c r="K1874" s="855"/>
      <c r="L1874" s="855"/>
      <c r="M1874" s="855"/>
      <c r="N1874" s="859">
        <f t="shared" si="38"/>
        <v>1752</v>
      </c>
    </row>
    <row r="1875" spans="1:14" ht="45">
      <c r="A1875" s="854">
        <v>2185</v>
      </c>
      <c r="B1875" s="864" t="s">
        <v>7856</v>
      </c>
      <c r="C1875" s="863" t="s">
        <v>7857</v>
      </c>
      <c r="D1875" s="863">
        <v>666</v>
      </c>
      <c r="E1875" s="864" t="s">
        <v>145</v>
      </c>
      <c r="F1875" s="943">
        <v>200312.82</v>
      </c>
      <c r="G1875" s="858" t="s">
        <v>6283</v>
      </c>
      <c r="H1875" s="864" t="s">
        <v>7858</v>
      </c>
      <c r="I1875" s="855"/>
      <c r="J1875" s="855"/>
      <c r="K1875" s="855"/>
      <c r="L1875" s="855"/>
      <c r="M1875" s="855"/>
      <c r="N1875" s="859">
        <f>N1874+1</f>
        <v>1753</v>
      </c>
    </row>
    <row r="1876" spans="1:14" ht="45">
      <c r="A1876" s="854">
        <v>2186</v>
      </c>
      <c r="B1876" s="864" t="s">
        <v>7859</v>
      </c>
      <c r="C1876" s="863" t="s">
        <v>7860</v>
      </c>
      <c r="D1876" s="863">
        <v>730</v>
      </c>
      <c r="E1876" s="864" t="s">
        <v>145</v>
      </c>
      <c r="F1876" s="934">
        <v>219562.1</v>
      </c>
      <c r="G1876" s="858" t="s">
        <v>6283</v>
      </c>
      <c r="H1876" s="864" t="s">
        <v>7861</v>
      </c>
      <c r="I1876" s="855"/>
      <c r="J1876" s="855"/>
      <c r="K1876" s="855"/>
      <c r="L1876" s="855"/>
      <c r="M1876" s="855"/>
      <c r="N1876" s="859">
        <f t="shared" si="38"/>
        <v>1754</v>
      </c>
    </row>
    <row r="1877" spans="1:14" ht="45">
      <c r="A1877" s="854">
        <v>2187</v>
      </c>
      <c r="B1877" s="864" t="s">
        <v>7862</v>
      </c>
      <c r="C1877" s="863" t="s">
        <v>7863</v>
      </c>
      <c r="D1877" s="863">
        <v>594</v>
      </c>
      <c r="E1877" s="864" t="s">
        <v>145</v>
      </c>
      <c r="F1877" s="943">
        <v>198134.64</v>
      </c>
      <c r="G1877" s="858" t="s">
        <v>6283</v>
      </c>
      <c r="H1877" s="864" t="s">
        <v>7864</v>
      </c>
      <c r="I1877" s="855"/>
      <c r="J1877" s="855"/>
      <c r="K1877" s="855"/>
      <c r="L1877" s="855"/>
      <c r="M1877" s="855"/>
      <c r="N1877" s="859">
        <f t="shared" si="38"/>
        <v>1755</v>
      </c>
    </row>
    <row r="1878" spans="1:14" ht="45">
      <c r="A1878" s="854">
        <v>2188</v>
      </c>
      <c r="B1878" s="864" t="s">
        <v>7865</v>
      </c>
      <c r="C1878" s="863" t="s">
        <v>7866</v>
      </c>
      <c r="D1878" s="863">
        <v>460</v>
      </c>
      <c r="E1878" s="864" t="s">
        <v>145</v>
      </c>
      <c r="F1878" s="943">
        <v>153437.6</v>
      </c>
      <c r="G1878" s="858" t="s">
        <v>6283</v>
      </c>
      <c r="H1878" s="864" t="s">
        <v>7867</v>
      </c>
      <c r="I1878" s="855"/>
      <c r="J1878" s="855"/>
      <c r="K1878" s="855"/>
      <c r="L1878" s="855"/>
      <c r="M1878" s="855"/>
      <c r="N1878" s="859">
        <f t="shared" si="38"/>
        <v>1756</v>
      </c>
    </row>
    <row r="1879" spans="1:14" ht="45">
      <c r="A1879" s="854">
        <v>2189</v>
      </c>
      <c r="B1879" s="864" t="s">
        <v>7868</v>
      </c>
      <c r="C1879" s="863" t="s">
        <v>7869</v>
      </c>
      <c r="D1879" s="863">
        <v>1162</v>
      </c>
      <c r="E1879" s="864" t="s">
        <v>145</v>
      </c>
      <c r="F1879" s="943">
        <v>387596.72</v>
      </c>
      <c r="G1879" s="858" t="s">
        <v>6283</v>
      </c>
      <c r="H1879" s="864" t="s">
        <v>7870</v>
      </c>
      <c r="I1879" s="855"/>
      <c r="J1879" s="855"/>
      <c r="K1879" s="855"/>
      <c r="L1879" s="855"/>
      <c r="M1879" s="855"/>
      <c r="N1879" s="859">
        <f t="shared" si="38"/>
        <v>1757</v>
      </c>
    </row>
    <row r="1880" spans="1:14" ht="45">
      <c r="A1880" s="854">
        <v>2190</v>
      </c>
      <c r="B1880" s="864" t="s">
        <v>7772</v>
      </c>
      <c r="C1880" s="863" t="s">
        <v>7871</v>
      </c>
      <c r="D1880" s="863">
        <v>698</v>
      </c>
      <c r="E1880" s="864" t="s">
        <v>145</v>
      </c>
      <c r="F1880" s="943">
        <v>207340.9</v>
      </c>
      <c r="G1880" s="858" t="s">
        <v>6283</v>
      </c>
      <c r="H1880" s="864" t="s">
        <v>7872</v>
      </c>
      <c r="I1880" s="855"/>
      <c r="J1880" s="855"/>
      <c r="K1880" s="855"/>
      <c r="L1880" s="855"/>
      <c r="M1880" s="855"/>
      <c r="N1880" s="859">
        <f t="shared" si="38"/>
        <v>1758</v>
      </c>
    </row>
    <row r="1881" spans="1:14" ht="45">
      <c r="A1881" s="854">
        <v>2191</v>
      </c>
      <c r="B1881" s="864" t="s">
        <v>7873</v>
      </c>
      <c r="C1881" s="863" t="s">
        <v>7874</v>
      </c>
      <c r="D1881" s="863">
        <v>390</v>
      </c>
      <c r="E1881" s="864" t="s">
        <v>145</v>
      </c>
      <c r="F1881" s="943">
        <v>129589.2</v>
      </c>
      <c r="G1881" s="858" t="s">
        <v>6283</v>
      </c>
      <c r="H1881" s="864" t="s">
        <v>7875</v>
      </c>
      <c r="I1881" s="855"/>
      <c r="J1881" s="855"/>
      <c r="K1881" s="855"/>
      <c r="L1881" s="855"/>
      <c r="M1881" s="855"/>
      <c r="N1881" s="859">
        <f t="shared" si="38"/>
        <v>1759</v>
      </c>
    </row>
    <row r="1882" spans="1:14" ht="45">
      <c r="A1882" s="854">
        <v>2192</v>
      </c>
      <c r="B1882" s="864" t="s">
        <v>7876</v>
      </c>
      <c r="C1882" s="863" t="s">
        <v>7877</v>
      </c>
      <c r="D1882" s="863">
        <v>461</v>
      </c>
      <c r="E1882" s="864" t="s">
        <v>145</v>
      </c>
      <c r="F1882" s="943">
        <v>138654.97</v>
      </c>
      <c r="G1882" s="858" t="s">
        <v>6283</v>
      </c>
      <c r="H1882" s="864" t="s">
        <v>7878</v>
      </c>
      <c r="I1882" s="855"/>
      <c r="J1882" s="855"/>
      <c r="K1882" s="855"/>
      <c r="L1882" s="855"/>
      <c r="M1882" s="855"/>
      <c r="N1882" s="859">
        <f t="shared" si="38"/>
        <v>1760</v>
      </c>
    </row>
    <row r="1883" spans="1:14" ht="45">
      <c r="A1883" s="854">
        <v>2193</v>
      </c>
      <c r="B1883" s="864" t="s">
        <v>7879</v>
      </c>
      <c r="C1883" s="863" t="s">
        <v>7880</v>
      </c>
      <c r="D1883" s="863">
        <v>474</v>
      </c>
      <c r="E1883" s="864" t="s">
        <v>145</v>
      </c>
      <c r="F1883" s="943">
        <v>142564.98000000001</v>
      </c>
      <c r="G1883" s="858" t="s">
        <v>6283</v>
      </c>
      <c r="H1883" s="864" t="s">
        <v>7881</v>
      </c>
      <c r="I1883" s="855"/>
      <c r="J1883" s="855"/>
      <c r="K1883" s="855"/>
      <c r="L1883" s="855"/>
      <c r="M1883" s="855"/>
      <c r="N1883" s="859">
        <f t="shared" si="38"/>
        <v>1761</v>
      </c>
    </row>
    <row r="1884" spans="1:14" ht="45">
      <c r="A1884" s="854">
        <v>2194</v>
      </c>
      <c r="B1884" s="864" t="s">
        <v>7882</v>
      </c>
      <c r="C1884" s="863" t="s">
        <v>7883</v>
      </c>
      <c r="D1884" s="863">
        <v>610</v>
      </c>
      <c r="E1884" s="864" t="s">
        <v>145</v>
      </c>
      <c r="F1884" s="943">
        <v>183469.7</v>
      </c>
      <c r="G1884" s="858" t="s">
        <v>6283</v>
      </c>
      <c r="H1884" s="864" t="s">
        <v>7884</v>
      </c>
      <c r="I1884" s="855"/>
      <c r="J1884" s="855"/>
      <c r="K1884" s="855"/>
      <c r="L1884" s="855"/>
      <c r="M1884" s="855"/>
      <c r="N1884" s="859">
        <f t="shared" si="38"/>
        <v>1762</v>
      </c>
    </row>
    <row r="1885" spans="1:14" ht="45">
      <c r="A1885" s="854">
        <v>2195</v>
      </c>
      <c r="B1885" s="864" t="s">
        <v>7885</v>
      </c>
      <c r="C1885" s="863" t="s">
        <v>7886</v>
      </c>
      <c r="D1885" s="863">
        <v>730</v>
      </c>
      <c r="E1885" s="864" t="s">
        <v>145</v>
      </c>
      <c r="F1885" s="943">
        <v>219562.1</v>
      </c>
      <c r="G1885" s="858" t="s">
        <v>6283</v>
      </c>
      <c r="H1885" s="864" t="s">
        <v>7887</v>
      </c>
      <c r="I1885" s="855"/>
      <c r="J1885" s="855"/>
      <c r="K1885" s="855"/>
      <c r="L1885" s="855"/>
      <c r="M1885" s="855"/>
      <c r="N1885" s="859">
        <f t="shared" si="38"/>
        <v>1763</v>
      </c>
    </row>
    <row r="1886" spans="1:14" ht="45">
      <c r="A1886" s="854">
        <v>2196</v>
      </c>
      <c r="B1886" s="864" t="s">
        <v>7888</v>
      </c>
      <c r="C1886" s="863" t="s">
        <v>7889</v>
      </c>
      <c r="D1886" s="863">
        <v>788</v>
      </c>
      <c r="E1886" s="864" t="s">
        <v>145</v>
      </c>
      <c r="F1886" s="943">
        <v>237006.76</v>
      </c>
      <c r="G1886" s="858" t="s">
        <v>6283</v>
      </c>
      <c r="H1886" s="864" t="s">
        <v>7890</v>
      </c>
      <c r="I1886" s="855"/>
      <c r="J1886" s="855"/>
      <c r="K1886" s="855"/>
      <c r="L1886" s="855"/>
      <c r="M1886" s="855"/>
      <c r="N1886" s="859">
        <f t="shared" si="38"/>
        <v>1764</v>
      </c>
    </row>
    <row r="1887" spans="1:14" ht="45">
      <c r="A1887" s="854">
        <v>2197</v>
      </c>
      <c r="B1887" s="864" t="s">
        <v>7891</v>
      </c>
      <c r="C1887" s="863" t="s">
        <v>7892</v>
      </c>
      <c r="D1887" s="863">
        <v>632</v>
      </c>
      <c r="E1887" s="864" t="s">
        <v>145</v>
      </c>
      <c r="F1887" s="943">
        <v>210000.96</v>
      </c>
      <c r="G1887" s="858" t="s">
        <v>6283</v>
      </c>
      <c r="H1887" s="864" t="s">
        <v>7893</v>
      </c>
      <c r="I1887" s="855"/>
      <c r="J1887" s="855"/>
      <c r="K1887" s="855"/>
      <c r="L1887" s="855"/>
      <c r="M1887" s="855"/>
      <c r="N1887" s="859">
        <f t="shared" si="38"/>
        <v>1765</v>
      </c>
    </row>
    <row r="1888" spans="1:14" ht="45">
      <c r="A1888" s="854">
        <v>2198</v>
      </c>
      <c r="B1888" s="864" t="s">
        <v>7894</v>
      </c>
      <c r="C1888" s="865" t="s">
        <v>7895</v>
      </c>
      <c r="D1888" s="863">
        <v>937</v>
      </c>
      <c r="E1888" s="864" t="s">
        <v>145</v>
      </c>
      <c r="F1888" s="943">
        <v>281821.49</v>
      </c>
      <c r="G1888" s="858" t="s">
        <v>6283</v>
      </c>
      <c r="H1888" s="864" t="s">
        <v>7896</v>
      </c>
      <c r="I1888" s="855"/>
      <c r="J1888" s="855"/>
      <c r="K1888" s="855"/>
      <c r="L1888" s="855"/>
      <c r="M1888" s="855"/>
      <c r="N1888" s="859">
        <f t="shared" si="38"/>
        <v>1766</v>
      </c>
    </row>
    <row r="1889" spans="1:15" ht="60">
      <c r="A1889" s="854">
        <v>2199</v>
      </c>
      <c r="B1889" s="864" t="s">
        <v>7897</v>
      </c>
      <c r="C1889" s="863" t="s">
        <v>7898</v>
      </c>
      <c r="D1889" s="863">
        <v>733</v>
      </c>
      <c r="E1889" s="863" t="s">
        <v>5340</v>
      </c>
      <c r="F1889" s="943">
        <v>309017.12</v>
      </c>
      <c r="G1889" s="858" t="s">
        <v>6283</v>
      </c>
      <c r="H1889" s="864" t="s">
        <v>7899</v>
      </c>
      <c r="I1889" s="863"/>
      <c r="J1889" s="863"/>
      <c r="K1889" s="863"/>
      <c r="L1889" s="863"/>
      <c r="M1889" s="863"/>
      <c r="N1889" s="859">
        <f t="shared" si="38"/>
        <v>1767</v>
      </c>
    </row>
    <row r="1890" spans="1:15" ht="45">
      <c r="A1890" s="854">
        <v>2200</v>
      </c>
      <c r="B1890" s="864" t="s">
        <v>7900</v>
      </c>
      <c r="C1890" s="863" t="s">
        <v>7901</v>
      </c>
      <c r="D1890" s="863">
        <v>1769</v>
      </c>
      <c r="E1890" s="863" t="s">
        <v>5340</v>
      </c>
      <c r="F1890" s="943">
        <v>745772.57</v>
      </c>
      <c r="G1890" s="858" t="s">
        <v>6283</v>
      </c>
      <c r="H1890" s="864" t="s">
        <v>7902</v>
      </c>
      <c r="I1890" s="863"/>
      <c r="J1890" s="863"/>
      <c r="K1890" s="863"/>
      <c r="L1890" s="863"/>
      <c r="M1890" s="863"/>
      <c r="N1890" s="859">
        <f t="shared" si="38"/>
        <v>1768</v>
      </c>
    </row>
    <row r="1891" spans="1:15" ht="60">
      <c r="A1891" s="854">
        <v>2201</v>
      </c>
      <c r="B1891" s="864" t="s">
        <v>7903</v>
      </c>
      <c r="C1891" s="863" t="s">
        <v>7904</v>
      </c>
      <c r="D1891" s="863">
        <v>750</v>
      </c>
      <c r="E1891" s="863" t="s">
        <v>5340</v>
      </c>
      <c r="F1891" s="943">
        <v>316183.96000000002</v>
      </c>
      <c r="G1891" s="858" t="s">
        <v>6283</v>
      </c>
      <c r="H1891" s="864" t="s">
        <v>7905</v>
      </c>
      <c r="I1891" s="863"/>
      <c r="J1891" s="863"/>
      <c r="K1891" s="863"/>
      <c r="L1891" s="863"/>
      <c r="M1891" s="863"/>
      <c r="N1891" s="859">
        <f t="shared" si="38"/>
        <v>1769</v>
      </c>
    </row>
    <row r="1892" spans="1:15" ht="45">
      <c r="A1892" s="854">
        <v>2202</v>
      </c>
      <c r="B1892" s="864" t="s">
        <v>7906</v>
      </c>
      <c r="C1892" s="863" t="s">
        <v>7907</v>
      </c>
      <c r="D1892" s="863">
        <v>492</v>
      </c>
      <c r="E1892" s="864" t="s">
        <v>145</v>
      </c>
      <c r="F1892" s="943">
        <v>163481.76</v>
      </c>
      <c r="G1892" s="858" t="s">
        <v>6283</v>
      </c>
      <c r="H1892" s="864" t="s">
        <v>7908</v>
      </c>
      <c r="I1892" s="863"/>
      <c r="J1892" s="863"/>
      <c r="K1892" s="863"/>
      <c r="L1892" s="863"/>
      <c r="M1892" s="863"/>
      <c r="N1892" s="859">
        <f t="shared" si="38"/>
        <v>1770</v>
      </c>
    </row>
    <row r="1893" spans="1:15" ht="75">
      <c r="A1893" s="854">
        <v>2203</v>
      </c>
      <c r="B1893" s="864" t="s">
        <v>7909</v>
      </c>
      <c r="C1893" s="863" t="s">
        <v>7910</v>
      </c>
      <c r="D1893" s="863">
        <v>17</v>
      </c>
      <c r="E1893" s="863" t="s">
        <v>5340</v>
      </c>
      <c r="F1893" s="943">
        <v>21128.83</v>
      </c>
      <c r="G1893" s="858" t="s">
        <v>6283</v>
      </c>
      <c r="H1893" s="864" t="s">
        <v>7911</v>
      </c>
      <c r="I1893" s="855"/>
      <c r="J1893" s="855"/>
      <c r="K1893" s="855"/>
      <c r="L1893" s="855"/>
      <c r="M1893" s="855"/>
      <c r="N1893" s="859">
        <f t="shared" si="38"/>
        <v>1771</v>
      </c>
    </row>
    <row r="1894" spans="1:15" ht="45">
      <c r="A1894" s="854">
        <v>2204</v>
      </c>
      <c r="B1894" s="864" t="s">
        <v>7912</v>
      </c>
      <c r="C1894" s="863" t="s">
        <v>7913</v>
      </c>
      <c r="D1894" s="863">
        <v>475</v>
      </c>
      <c r="E1894" s="864" t="s">
        <v>145</v>
      </c>
      <c r="F1894" s="943">
        <v>158441</v>
      </c>
      <c r="G1894" s="858" t="s">
        <v>6283</v>
      </c>
      <c r="H1894" s="864" t="s">
        <v>7914</v>
      </c>
      <c r="I1894" s="855"/>
      <c r="J1894" s="855"/>
      <c r="K1894" s="855"/>
      <c r="L1894" s="855"/>
      <c r="M1894" s="871"/>
      <c r="N1894" s="872">
        <f t="shared" ref="N1894:N1957" si="39">N1893+1</f>
        <v>1772</v>
      </c>
    </row>
    <row r="1895" spans="1:15" ht="45">
      <c r="A1895" s="854">
        <v>2205</v>
      </c>
      <c r="B1895" s="867" t="s">
        <v>7915</v>
      </c>
      <c r="C1895" s="866" t="s">
        <v>7916</v>
      </c>
      <c r="D1895" s="866">
        <v>693</v>
      </c>
      <c r="E1895" s="867" t="s">
        <v>145</v>
      </c>
      <c r="F1895" s="943">
        <v>230270.04</v>
      </c>
      <c r="G1895" s="858" t="s">
        <v>6283</v>
      </c>
      <c r="H1895" s="867" t="s">
        <v>7917</v>
      </c>
      <c r="I1895" s="855"/>
      <c r="J1895" s="855"/>
      <c r="K1895" s="855"/>
      <c r="L1895" s="855"/>
      <c r="M1895" s="871"/>
      <c r="N1895" s="872">
        <f t="shared" si="39"/>
        <v>1773</v>
      </c>
    </row>
    <row r="1896" spans="1:15" ht="60">
      <c r="A1896" s="854">
        <v>2206</v>
      </c>
      <c r="B1896" s="867" t="s">
        <v>7918</v>
      </c>
      <c r="C1896" s="866" t="s">
        <v>7919</v>
      </c>
      <c r="D1896" s="866">
        <v>2866</v>
      </c>
      <c r="E1896" s="866" t="s">
        <v>5340</v>
      </c>
      <c r="F1896" s="943">
        <v>275666.17</v>
      </c>
      <c r="G1896" s="858" t="s">
        <v>6283</v>
      </c>
      <c r="H1896" s="867" t="s">
        <v>7920</v>
      </c>
      <c r="I1896" s="855"/>
      <c r="J1896" s="855"/>
      <c r="K1896" s="855"/>
      <c r="L1896" s="855"/>
      <c r="M1896" s="871"/>
      <c r="N1896" s="872">
        <f t="shared" si="39"/>
        <v>1774</v>
      </c>
    </row>
    <row r="1897" spans="1:15" ht="45">
      <c r="A1897" s="854">
        <v>2207</v>
      </c>
      <c r="B1897" s="867" t="s">
        <v>7921</v>
      </c>
      <c r="C1897" s="866" t="s">
        <v>7922</v>
      </c>
      <c r="D1897" s="866">
        <v>903</v>
      </c>
      <c r="E1897" s="866" t="s">
        <v>5340</v>
      </c>
      <c r="F1897" s="943">
        <v>380685.48</v>
      </c>
      <c r="G1897" s="858" t="s">
        <v>6283</v>
      </c>
      <c r="H1897" s="867" t="s">
        <v>7923</v>
      </c>
      <c r="I1897" s="855"/>
      <c r="J1897" s="855"/>
      <c r="K1897" s="855"/>
      <c r="L1897" s="855"/>
      <c r="M1897" s="871"/>
      <c r="N1897" s="872">
        <f t="shared" si="39"/>
        <v>1775</v>
      </c>
    </row>
    <row r="1898" spans="1:15" ht="75">
      <c r="A1898" s="854">
        <v>2208</v>
      </c>
      <c r="B1898" s="867" t="s">
        <v>7924</v>
      </c>
      <c r="C1898" s="866" t="s">
        <v>7925</v>
      </c>
      <c r="D1898" s="866">
        <v>158</v>
      </c>
      <c r="E1898" s="866" t="s">
        <v>5340</v>
      </c>
      <c r="F1898" s="943">
        <v>66609.42</v>
      </c>
      <c r="G1898" s="858" t="s">
        <v>6283</v>
      </c>
      <c r="H1898" s="867" t="s">
        <v>7926</v>
      </c>
      <c r="I1898" s="855"/>
      <c r="J1898" s="855"/>
      <c r="K1898" s="855"/>
      <c r="L1898" s="855"/>
      <c r="M1898" s="871"/>
      <c r="N1898" s="872">
        <f t="shared" si="39"/>
        <v>1776</v>
      </c>
    </row>
    <row r="1899" spans="1:15" ht="60">
      <c r="A1899" s="854">
        <v>2209</v>
      </c>
      <c r="B1899" s="867" t="s">
        <v>7927</v>
      </c>
      <c r="C1899" s="866" t="s">
        <v>7928</v>
      </c>
      <c r="D1899" s="866">
        <v>6874</v>
      </c>
      <c r="E1899" s="866" t="s">
        <v>5340</v>
      </c>
      <c r="F1899" s="943">
        <v>2897931.39</v>
      </c>
      <c r="G1899" s="858" t="s">
        <v>6283</v>
      </c>
      <c r="H1899" s="867" t="s">
        <v>7929</v>
      </c>
      <c r="I1899" s="855"/>
      <c r="J1899" s="855"/>
      <c r="K1899" s="855"/>
      <c r="L1899" s="855"/>
      <c r="M1899" s="871"/>
      <c r="N1899" s="872">
        <f t="shared" si="39"/>
        <v>1777</v>
      </c>
    </row>
    <row r="1900" spans="1:15" ht="60">
      <c r="A1900" s="854">
        <v>2210</v>
      </c>
      <c r="B1900" s="870" t="s">
        <v>7938</v>
      </c>
      <c r="C1900" s="869" t="s">
        <v>7936</v>
      </c>
      <c r="D1900" s="869">
        <v>13085</v>
      </c>
      <c r="E1900" s="869" t="s">
        <v>5340</v>
      </c>
      <c r="F1900" s="5">
        <v>15941623.560000001</v>
      </c>
      <c r="G1900" s="858" t="s">
        <v>6283</v>
      </c>
      <c r="H1900" s="870" t="s">
        <v>7937</v>
      </c>
      <c r="I1900" s="855"/>
      <c r="J1900" s="855"/>
      <c r="K1900" s="855"/>
      <c r="L1900" s="855"/>
      <c r="M1900" s="871"/>
      <c r="N1900" s="872">
        <f t="shared" si="39"/>
        <v>1778</v>
      </c>
      <c r="O1900" s="873">
        <v>2023</v>
      </c>
    </row>
    <row r="1901" spans="1:15" ht="45">
      <c r="A1901" s="854">
        <v>2211</v>
      </c>
      <c r="B1901" s="870" t="s">
        <v>7940</v>
      </c>
      <c r="C1901" s="47" t="s">
        <v>7941</v>
      </c>
      <c r="D1901" s="47">
        <v>775</v>
      </c>
      <c r="E1901" s="870" t="s">
        <v>145</v>
      </c>
      <c r="F1901" s="857">
        <v>249596.5</v>
      </c>
      <c r="G1901" s="858" t="s">
        <v>6283</v>
      </c>
      <c r="H1901" s="870" t="s">
        <v>7942</v>
      </c>
      <c r="I1901" s="855"/>
      <c r="J1901" s="855"/>
      <c r="K1901" s="855"/>
      <c r="L1901" s="855"/>
      <c r="M1901" s="855"/>
      <c r="N1901" s="872">
        <f t="shared" si="39"/>
        <v>1779</v>
      </c>
    </row>
    <row r="1902" spans="1:15" ht="45">
      <c r="A1902" s="854">
        <v>2212</v>
      </c>
      <c r="B1902" s="870" t="s">
        <v>7943</v>
      </c>
      <c r="C1902" s="869" t="s">
        <v>7944</v>
      </c>
      <c r="D1902" s="869">
        <v>462</v>
      </c>
      <c r="E1902" s="870" t="s">
        <v>145</v>
      </c>
      <c r="F1902" s="857">
        <v>155684.76</v>
      </c>
      <c r="G1902" s="858" t="s">
        <v>6283</v>
      </c>
      <c r="H1902" s="870" t="s">
        <v>7945</v>
      </c>
      <c r="I1902" s="855"/>
      <c r="J1902" s="855"/>
      <c r="K1902" s="855"/>
      <c r="L1902" s="855"/>
      <c r="M1902" s="855"/>
      <c r="N1902" s="872">
        <f t="shared" si="39"/>
        <v>1780</v>
      </c>
    </row>
    <row r="1903" spans="1:15" ht="45">
      <c r="A1903" s="854">
        <v>2213</v>
      </c>
      <c r="B1903" s="870" t="s">
        <v>7946</v>
      </c>
      <c r="C1903" s="869" t="s">
        <v>7947</v>
      </c>
      <c r="D1903" s="869">
        <v>597</v>
      </c>
      <c r="E1903" s="870" t="s">
        <v>145</v>
      </c>
      <c r="F1903" s="857">
        <v>201177.06</v>
      </c>
      <c r="G1903" s="858" t="s">
        <v>6283</v>
      </c>
      <c r="H1903" s="870" t="s">
        <v>7948</v>
      </c>
      <c r="I1903" s="855"/>
      <c r="J1903" s="855"/>
      <c r="K1903" s="855"/>
      <c r="L1903" s="855"/>
      <c r="M1903" s="855"/>
      <c r="N1903" s="872">
        <f t="shared" si="39"/>
        <v>1781</v>
      </c>
    </row>
    <row r="1904" spans="1:15" ht="45">
      <c r="A1904" s="854">
        <v>2214</v>
      </c>
      <c r="B1904" s="870" t="s">
        <v>7950</v>
      </c>
      <c r="C1904" s="869" t="s">
        <v>7951</v>
      </c>
      <c r="D1904" s="869">
        <v>479</v>
      </c>
      <c r="E1904" s="870" t="s">
        <v>145</v>
      </c>
      <c r="F1904" s="857">
        <v>161413.42000000001</v>
      </c>
      <c r="G1904" s="858" t="s">
        <v>6283</v>
      </c>
      <c r="H1904" s="870" t="s">
        <v>7952</v>
      </c>
      <c r="I1904" s="869"/>
      <c r="J1904" s="869"/>
      <c r="K1904" s="869"/>
      <c r="L1904" s="869"/>
      <c r="M1904" s="869"/>
      <c r="N1904" s="872">
        <f t="shared" si="39"/>
        <v>1782</v>
      </c>
    </row>
    <row r="1905" spans="1:14" ht="45">
      <c r="A1905" s="854">
        <v>2215</v>
      </c>
      <c r="B1905" s="870" t="s">
        <v>7953</v>
      </c>
      <c r="C1905" s="869" t="s">
        <v>7954</v>
      </c>
      <c r="D1905" s="869">
        <v>600</v>
      </c>
      <c r="E1905" s="870" t="s">
        <v>145</v>
      </c>
      <c r="F1905" s="857">
        <v>114090</v>
      </c>
      <c r="G1905" s="858" t="s">
        <v>6283</v>
      </c>
      <c r="H1905" s="870" t="s">
        <v>7955</v>
      </c>
      <c r="I1905" s="869"/>
      <c r="J1905" s="869"/>
      <c r="K1905" s="869"/>
      <c r="L1905" s="869"/>
      <c r="M1905" s="869"/>
      <c r="N1905" s="872">
        <f t="shared" si="39"/>
        <v>1783</v>
      </c>
    </row>
    <row r="1906" spans="1:14" ht="45">
      <c r="A1906" s="854">
        <v>2216</v>
      </c>
      <c r="B1906" s="870" t="s">
        <v>7962</v>
      </c>
      <c r="C1906" s="869" t="s">
        <v>7963</v>
      </c>
      <c r="D1906" s="869">
        <v>600</v>
      </c>
      <c r="E1906" s="870" t="s">
        <v>145</v>
      </c>
      <c r="F1906" s="857">
        <v>96006</v>
      </c>
      <c r="G1906" s="858" t="s">
        <v>6283</v>
      </c>
      <c r="H1906" s="870" t="s">
        <v>7964</v>
      </c>
      <c r="I1906" s="869"/>
      <c r="J1906" s="869"/>
      <c r="K1906" s="869"/>
      <c r="L1906" s="869"/>
      <c r="M1906" s="869"/>
      <c r="N1906" s="872">
        <f t="shared" si="39"/>
        <v>1784</v>
      </c>
    </row>
    <row r="1907" spans="1:14" ht="45">
      <c r="A1907" s="854">
        <v>2217</v>
      </c>
      <c r="B1907" s="870" t="s">
        <v>7965</v>
      </c>
      <c r="C1907" s="869" t="s">
        <v>7966</v>
      </c>
      <c r="D1907" s="869">
        <v>600</v>
      </c>
      <c r="E1907" s="870" t="s">
        <v>145</v>
      </c>
      <c r="F1907" s="857">
        <v>96006</v>
      </c>
      <c r="G1907" s="858" t="s">
        <v>6283</v>
      </c>
      <c r="H1907" s="870" t="s">
        <v>7967</v>
      </c>
      <c r="I1907" s="869"/>
      <c r="J1907" s="869"/>
      <c r="K1907" s="869"/>
      <c r="L1907" s="869"/>
      <c r="M1907" s="869"/>
      <c r="N1907" s="872">
        <f t="shared" si="39"/>
        <v>1785</v>
      </c>
    </row>
    <row r="1908" spans="1:14" ht="45">
      <c r="A1908" s="854">
        <v>2218</v>
      </c>
      <c r="B1908" s="870" t="s">
        <v>7968</v>
      </c>
      <c r="C1908" s="869" t="s">
        <v>7969</v>
      </c>
      <c r="D1908" s="869">
        <v>600</v>
      </c>
      <c r="E1908" s="870" t="s">
        <v>145</v>
      </c>
      <c r="F1908" s="857">
        <v>96006</v>
      </c>
      <c r="G1908" s="858" t="s">
        <v>6283</v>
      </c>
      <c r="H1908" s="870" t="s">
        <v>7970</v>
      </c>
      <c r="I1908" s="869"/>
      <c r="J1908" s="869"/>
      <c r="K1908" s="869"/>
      <c r="L1908" s="869"/>
      <c r="M1908" s="869"/>
      <c r="N1908" s="872">
        <f t="shared" si="39"/>
        <v>1786</v>
      </c>
    </row>
    <row r="1909" spans="1:14" ht="45">
      <c r="A1909" s="854">
        <v>2219</v>
      </c>
      <c r="B1909" s="870" t="s">
        <v>7971</v>
      </c>
      <c r="C1909" s="869" t="s">
        <v>7972</v>
      </c>
      <c r="D1909" s="869">
        <v>636</v>
      </c>
      <c r="E1909" s="870" t="s">
        <v>145</v>
      </c>
      <c r="F1909" s="857">
        <v>214319.28</v>
      </c>
      <c r="G1909" s="858" t="s">
        <v>6283</v>
      </c>
      <c r="H1909" s="870" t="s">
        <v>7973</v>
      </c>
      <c r="I1909" s="869"/>
      <c r="J1909" s="869"/>
      <c r="K1909" s="869"/>
      <c r="L1909" s="869"/>
      <c r="M1909" s="869"/>
      <c r="N1909" s="872">
        <f t="shared" si="39"/>
        <v>1787</v>
      </c>
    </row>
    <row r="1910" spans="1:14" ht="45">
      <c r="A1910" s="854">
        <v>2220</v>
      </c>
      <c r="B1910" s="870" t="s">
        <v>7974</v>
      </c>
      <c r="C1910" s="869" t="s">
        <v>7975</v>
      </c>
      <c r="D1910" s="869">
        <v>500</v>
      </c>
      <c r="E1910" s="870" t="s">
        <v>145</v>
      </c>
      <c r="F1910" s="857">
        <v>151255</v>
      </c>
      <c r="G1910" s="858" t="s">
        <v>6283</v>
      </c>
      <c r="H1910" s="870" t="s">
        <v>7976</v>
      </c>
      <c r="I1910" s="869"/>
      <c r="J1910" s="869"/>
      <c r="K1910" s="869"/>
      <c r="L1910" s="869"/>
      <c r="M1910" s="869"/>
      <c r="N1910" s="872">
        <f t="shared" si="39"/>
        <v>1788</v>
      </c>
    </row>
    <row r="1911" spans="1:14" ht="45">
      <c r="A1911" s="854">
        <v>2221</v>
      </c>
      <c r="B1911" s="870" t="s">
        <v>7977</v>
      </c>
      <c r="C1911" s="869" t="s">
        <v>7978</v>
      </c>
      <c r="D1911" s="869">
        <v>600</v>
      </c>
      <c r="E1911" s="870" t="s">
        <v>145</v>
      </c>
      <c r="F1911" s="857">
        <v>114090</v>
      </c>
      <c r="G1911" s="858" t="s">
        <v>6283</v>
      </c>
      <c r="H1911" s="870" t="s">
        <v>7979</v>
      </c>
      <c r="I1911" s="869"/>
      <c r="J1911" s="869"/>
      <c r="K1911" s="869"/>
      <c r="L1911" s="869"/>
      <c r="M1911" s="869"/>
      <c r="N1911" s="872">
        <f t="shared" si="39"/>
        <v>1789</v>
      </c>
    </row>
    <row r="1912" spans="1:14" ht="45">
      <c r="A1912" s="854">
        <v>2222</v>
      </c>
      <c r="B1912" s="870" t="s">
        <v>7980</v>
      </c>
      <c r="C1912" s="869" t="s">
        <v>7981</v>
      </c>
      <c r="D1912" s="869">
        <v>670</v>
      </c>
      <c r="E1912" s="870" t="s">
        <v>145</v>
      </c>
      <c r="F1912" s="857">
        <v>225776.6</v>
      </c>
      <c r="G1912" s="858" t="s">
        <v>6283</v>
      </c>
      <c r="H1912" s="870" t="s">
        <v>7982</v>
      </c>
      <c r="I1912" s="869"/>
      <c r="J1912" s="869"/>
      <c r="K1912" s="869"/>
      <c r="L1912" s="869"/>
      <c r="M1912" s="869"/>
      <c r="N1912" s="872">
        <f t="shared" si="39"/>
        <v>1790</v>
      </c>
    </row>
    <row r="1913" spans="1:14" ht="45">
      <c r="A1913" s="854">
        <v>2223</v>
      </c>
      <c r="B1913" s="870" t="s">
        <v>7983</v>
      </c>
      <c r="C1913" s="869" t="s">
        <v>7984</v>
      </c>
      <c r="D1913" s="869">
        <v>721</v>
      </c>
      <c r="E1913" s="870" t="s">
        <v>145</v>
      </c>
      <c r="F1913" s="857">
        <v>242962.58</v>
      </c>
      <c r="G1913" s="858" t="s">
        <v>6283</v>
      </c>
      <c r="H1913" s="870" t="s">
        <v>7985</v>
      </c>
      <c r="I1913" s="869"/>
      <c r="J1913" s="869"/>
      <c r="K1913" s="869"/>
      <c r="L1913" s="869"/>
      <c r="M1913" s="869"/>
      <c r="N1913" s="872">
        <f t="shared" si="39"/>
        <v>1791</v>
      </c>
    </row>
    <row r="1914" spans="1:14" ht="60">
      <c r="A1914" s="854">
        <v>2224</v>
      </c>
      <c r="B1914" s="870" t="s">
        <v>7996</v>
      </c>
      <c r="C1914" s="869" t="s">
        <v>7997</v>
      </c>
      <c r="D1914" s="869">
        <v>207</v>
      </c>
      <c r="E1914" s="869" t="s">
        <v>5340</v>
      </c>
      <c r="F1914" s="857">
        <v>87266.78</v>
      </c>
      <c r="G1914" s="858" t="s">
        <v>6283</v>
      </c>
      <c r="H1914" s="870" t="s">
        <v>7998</v>
      </c>
      <c r="I1914" s="869"/>
      <c r="J1914" s="869"/>
      <c r="K1914" s="869"/>
      <c r="L1914" s="869"/>
      <c r="M1914" s="869"/>
      <c r="N1914" s="872">
        <f t="shared" si="39"/>
        <v>1792</v>
      </c>
    </row>
    <row r="1915" spans="1:14" ht="45">
      <c r="A1915" s="854">
        <v>2225</v>
      </c>
      <c r="B1915" s="870" t="s">
        <v>7965</v>
      </c>
      <c r="C1915" s="869" t="s">
        <v>7999</v>
      </c>
      <c r="D1915" s="869">
        <v>600</v>
      </c>
      <c r="E1915" s="870" t="s">
        <v>145</v>
      </c>
      <c r="F1915" s="857">
        <v>96006</v>
      </c>
      <c r="G1915" s="858" t="s">
        <v>6283</v>
      </c>
      <c r="H1915" s="870" t="s">
        <v>8000</v>
      </c>
      <c r="I1915" s="869"/>
      <c r="J1915" s="869"/>
      <c r="K1915" s="869"/>
      <c r="L1915" s="869"/>
      <c r="M1915" s="869"/>
      <c r="N1915" s="872">
        <f t="shared" si="39"/>
        <v>1793</v>
      </c>
    </row>
    <row r="1916" spans="1:14" ht="45">
      <c r="A1916" s="854">
        <v>2226</v>
      </c>
      <c r="B1916" s="870" t="s">
        <v>8001</v>
      </c>
      <c r="C1916" s="869" t="s">
        <v>8002</v>
      </c>
      <c r="D1916" s="869">
        <v>1200</v>
      </c>
      <c r="E1916" s="870" t="s">
        <v>145</v>
      </c>
      <c r="F1916" s="857">
        <v>192012</v>
      </c>
      <c r="G1916" s="858" t="s">
        <v>6283</v>
      </c>
      <c r="H1916" s="870" t="s">
        <v>8003</v>
      </c>
      <c r="I1916" s="869"/>
      <c r="J1916" s="869"/>
      <c r="K1916" s="869"/>
      <c r="L1916" s="869"/>
      <c r="M1916" s="869"/>
      <c r="N1916" s="872">
        <f t="shared" si="39"/>
        <v>1794</v>
      </c>
    </row>
    <row r="1917" spans="1:14" ht="45">
      <c r="A1917" s="854">
        <v>2227</v>
      </c>
      <c r="B1917" s="870" t="s">
        <v>8004</v>
      </c>
      <c r="C1917" s="869" t="s">
        <v>8005</v>
      </c>
      <c r="D1917" s="869">
        <v>611</v>
      </c>
      <c r="E1917" s="870" t="s">
        <v>145</v>
      </c>
      <c r="F1917" s="857">
        <v>114090</v>
      </c>
      <c r="G1917" s="858" t="s">
        <v>6283</v>
      </c>
      <c r="H1917" s="870" t="s">
        <v>8006</v>
      </c>
      <c r="I1917" s="869"/>
      <c r="J1917" s="869"/>
      <c r="K1917" s="869"/>
      <c r="L1917" s="869"/>
      <c r="M1917" s="869"/>
      <c r="N1917" s="872">
        <f t="shared" si="39"/>
        <v>1795</v>
      </c>
    </row>
    <row r="1918" spans="1:14" ht="45">
      <c r="A1918" s="854">
        <v>2228</v>
      </c>
      <c r="B1918" s="870" t="s">
        <v>8007</v>
      </c>
      <c r="C1918" s="869" t="s">
        <v>8008</v>
      </c>
      <c r="D1918" s="869">
        <v>600</v>
      </c>
      <c r="E1918" s="870" t="s">
        <v>145</v>
      </c>
      <c r="F1918" s="857">
        <v>114090</v>
      </c>
      <c r="G1918" s="858" t="s">
        <v>6283</v>
      </c>
      <c r="H1918" s="870" t="s">
        <v>8009</v>
      </c>
      <c r="I1918" s="869"/>
      <c r="J1918" s="869"/>
      <c r="K1918" s="869"/>
      <c r="L1918" s="869"/>
      <c r="M1918" s="869"/>
      <c r="N1918" s="872">
        <f t="shared" si="39"/>
        <v>1796</v>
      </c>
    </row>
    <row r="1919" spans="1:14" ht="45">
      <c r="A1919" s="854">
        <v>2229</v>
      </c>
      <c r="B1919" s="870" t="s">
        <v>8022</v>
      </c>
      <c r="C1919" s="869" t="s">
        <v>8023</v>
      </c>
      <c r="D1919" s="869">
        <v>510</v>
      </c>
      <c r="E1919" s="870" t="s">
        <v>145</v>
      </c>
      <c r="F1919" s="857">
        <v>171859.8</v>
      </c>
      <c r="G1919" s="858" t="s">
        <v>6283</v>
      </c>
      <c r="H1919" s="870" t="s">
        <v>8024</v>
      </c>
      <c r="I1919" s="869"/>
      <c r="J1919" s="869"/>
      <c r="K1919" s="869"/>
      <c r="L1919" s="869"/>
      <c r="M1919" s="869"/>
      <c r="N1919" s="872">
        <f t="shared" si="39"/>
        <v>1797</v>
      </c>
    </row>
    <row r="1920" spans="1:14" ht="45">
      <c r="A1920" s="854">
        <v>2230</v>
      </c>
      <c r="B1920" s="870" t="s">
        <v>8025</v>
      </c>
      <c r="C1920" s="869" t="s">
        <v>8026</v>
      </c>
      <c r="D1920" s="869">
        <v>600</v>
      </c>
      <c r="E1920" s="870" t="s">
        <v>145</v>
      </c>
      <c r="F1920" s="857">
        <v>114090</v>
      </c>
      <c r="G1920" s="858" t="s">
        <v>6283</v>
      </c>
      <c r="H1920" s="870" t="s">
        <v>8027</v>
      </c>
      <c r="I1920" s="869"/>
      <c r="J1920" s="869"/>
      <c r="K1920" s="869"/>
      <c r="L1920" s="869"/>
      <c r="M1920" s="869"/>
      <c r="N1920" s="872">
        <f t="shared" si="39"/>
        <v>1798</v>
      </c>
    </row>
    <row r="1921" spans="1:14" ht="45">
      <c r="A1921" s="854">
        <v>2231</v>
      </c>
      <c r="B1921" s="870" t="s">
        <v>8028</v>
      </c>
      <c r="C1921" s="869" t="s">
        <v>8029</v>
      </c>
      <c r="D1921" s="869">
        <v>600</v>
      </c>
      <c r="E1921" s="870" t="s">
        <v>145</v>
      </c>
      <c r="F1921" s="857">
        <v>96006</v>
      </c>
      <c r="G1921" s="858" t="s">
        <v>6283</v>
      </c>
      <c r="H1921" s="870" t="s">
        <v>8030</v>
      </c>
      <c r="I1921" s="869"/>
      <c r="J1921" s="869"/>
      <c r="K1921" s="869"/>
      <c r="L1921" s="869"/>
      <c r="M1921" s="869"/>
      <c r="N1921" s="872">
        <f t="shared" si="39"/>
        <v>1799</v>
      </c>
    </row>
    <row r="1922" spans="1:14" ht="45">
      <c r="A1922" s="854">
        <v>2232</v>
      </c>
      <c r="B1922" s="870" t="s">
        <v>8031</v>
      </c>
      <c r="C1922" s="869" t="s">
        <v>8032</v>
      </c>
      <c r="D1922" s="869">
        <v>600</v>
      </c>
      <c r="E1922" s="870" t="s">
        <v>145</v>
      </c>
      <c r="F1922" s="857">
        <v>114090</v>
      </c>
      <c r="G1922" s="858" t="s">
        <v>6283</v>
      </c>
      <c r="H1922" s="870" t="s">
        <v>8033</v>
      </c>
      <c r="I1922" s="869"/>
      <c r="J1922" s="869"/>
      <c r="K1922" s="869"/>
      <c r="L1922" s="869"/>
      <c r="M1922" s="869"/>
      <c r="N1922" s="872">
        <f t="shared" si="39"/>
        <v>1800</v>
      </c>
    </row>
    <row r="1923" spans="1:14" ht="45">
      <c r="A1923" s="854">
        <v>2233</v>
      </c>
      <c r="B1923" s="870" t="s">
        <v>8034</v>
      </c>
      <c r="C1923" s="869" t="s">
        <v>8035</v>
      </c>
      <c r="D1923" s="869">
        <v>555</v>
      </c>
      <c r="E1923" s="870" t="s">
        <v>145</v>
      </c>
      <c r="F1923" s="870">
        <v>178743.3</v>
      </c>
      <c r="G1923" s="858" t="s">
        <v>6283</v>
      </c>
      <c r="H1923" s="870" t="s">
        <v>8036</v>
      </c>
      <c r="I1923" s="869"/>
      <c r="J1923" s="869"/>
      <c r="K1923" s="869"/>
      <c r="L1923" s="869"/>
      <c r="M1923" s="869"/>
      <c r="N1923" s="872">
        <f t="shared" si="39"/>
        <v>1801</v>
      </c>
    </row>
    <row r="1924" spans="1:14" ht="45">
      <c r="A1924" s="854">
        <v>2234</v>
      </c>
      <c r="B1924" s="870" t="s">
        <v>8037</v>
      </c>
      <c r="C1924" s="869" t="s">
        <v>8038</v>
      </c>
      <c r="D1924" s="869">
        <v>600</v>
      </c>
      <c r="E1924" s="870" t="s">
        <v>145</v>
      </c>
      <c r="F1924" s="857">
        <v>114090</v>
      </c>
      <c r="G1924" s="858" t="s">
        <v>6283</v>
      </c>
      <c r="H1924" s="870" t="s">
        <v>8039</v>
      </c>
      <c r="I1924" s="855"/>
      <c r="J1924" s="855"/>
      <c r="K1924" s="855"/>
      <c r="L1924" s="855"/>
      <c r="M1924" s="855"/>
      <c r="N1924" s="872">
        <f t="shared" si="39"/>
        <v>1802</v>
      </c>
    </row>
    <row r="1925" spans="1:14" ht="45">
      <c r="A1925" s="854">
        <v>2235</v>
      </c>
      <c r="B1925" s="870" t="s">
        <v>8040</v>
      </c>
      <c r="C1925" s="869" t="s">
        <v>8041</v>
      </c>
      <c r="D1925" s="869">
        <v>600</v>
      </c>
      <c r="E1925" s="870" t="s">
        <v>145</v>
      </c>
      <c r="F1925" s="857">
        <v>114090</v>
      </c>
      <c r="G1925" s="858" t="s">
        <v>6283</v>
      </c>
      <c r="H1925" s="870" t="s">
        <v>8042</v>
      </c>
      <c r="I1925" s="855"/>
      <c r="J1925" s="855"/>
      <c r="K1925" s="855"/>
      <c r="L1925" s="855"/>
      <c r="M1925" s="855"/>
      <c r="N1925" s="872">
        <f t="shared" si="39"/>
        <v>1803</v>
      </c>
    </row>
    <row r="1926" spans="1:14" ht="45">
      <c r="A1926" s="854">
        <v>2236</v>
      </c>
      <c r="B1926" s="870" t="s">
        <v>8043</v>
      </c>
      <c r="C1926" s="869" t="s">
        <v>8044</v>
      </c>
      <c r="D1926" s="869">
        <v>589</v>
      </c>
      <c r="E1926" s="870" t="s">
        <v>145</v>
      </c>
      <c r="F1926" s="870">
        <v>174397.01</v>
      </c>
      <c r="G1926" s="858" t="s">
        <v>6283</v>
      </c>
      <c r="H1926" s="870" t="s">
        <v>8045</v>
      </c>
      <c r="I1926" s="855"/>
      <c r="J1926" s="855"/>
      <c r="K1926" s="855"/>
      <c r="L1926" s="855"/>
      <c r="M1926" s="855"/>
      <c r="N1926" s="872">
        <f t="shared" si="39"/>
        <v>1804</v>
      </c>
    </row>
    <row r="1927" spans="1:14" ht="45">
      <c r="A1927" s="854">
        <v>2237</v>
      </c>
      <c r="B1927" s="870" t="s">
        <v>8046</v>
      </c>
      <c r="C1927" s="869" t="s">
        <v>8047</v>
      </c>
      <c r="D1927" s="869">
        <v>595</v>
      </c>
      <c r="E1927" s="870" t="s">
        <v>145</v>
      </c>
      <c r="F1927" s="870">
        <v>200503.1</v>
      </c>
      <c r="G1927" s="858" t="s">
        <v>6283</v>
      </c>
      <c r="H1927" s="870" t="s">
        <v>8048</v>
      </c>
      <c r="I1927" s="855"/>
      <c r="J1927" s="855"/>
      <c r="K1927" s="855"/>
      <c r="L1927" s="855"/>
      <c r="M1927" s="855"/>
      <c r="N1927" s="872">
        <f t="shared" si="39"/>
        <v>1805</v>
      </c>
    </row>
    <row r="1928" spans="1:14" ht="45">
      <c r="A1928" s="854">
        <v>2238</v>
      </c>
      <c r="B1928" s="870" t="s">
        <v>8049</v>
      </c>
      <c r="C1928" s="869" t="s">
        <v>8050</v>
      </c>
      <c r="D1928" s="869">
        <v>472</v>
      </c>
      <c r="E1928" s="870" t="s">
        <v>145</v>
      </c>
      <c r="F1928" s="870">
        <v>152012.32</v>
      </c>
      <c r="G1928" s="858" t="s">
        <v>6283</v>
      </c>
      <c r="H1928" s="870" t="s">
        <v>8051</v>
      </c>
      <c r="I1928" s="855"/>
      <c r="J1928" s="855"/>
      <c r="K1928" s="855"/>
      <c r="L1928" s="855"/>
      <c r="M1928" s="855"/>
      <c r="N1928" s="872">
        <f t="shared" si="39"/>
        <v>1806</v>
      </c>
    </row>
    <row r="1929" spans="1:14" ht="45">
      <c r="A1929" s="854">
        <v>2239</v>
      </c>
      <c r="B1929" s="870" t="s">
        <v>8052</v>
      </c>
      <c r="C1929" s="869" t="s">
        <v>8053</v>
      </c>
      <c r="D1929" s="869">
        <v>688</v>
      </c>
      <c r="E1929" s="870" t="s">
        <v>145</v>
      </c>
      <c r="F1929" s="870">
        <v>221577.28</v>
      </c>
      <c r="G1929" s="858" t="s">
        <v>6283</v>
      </c>
      <c r="H1929" s="870" t="s">
        <v>8054</v>
      </c>
      <c r="I1929" s="855"/>
      <c r="J1929" s="855"/>
      <c r="K1929" s="855"/>
      <c r="L1929" s="855"/>
      <c r="M1929" s="855"/>
      <c r="N1929" s="872">
        <f t="shared" si="39"/>
        <v>1807</v>
      </c>
    </row>
    <row r="1930" spans="1:14" ht="45">
      <c r="A1930" s="854">
        <v>2240</v>
      </c>
      <c r="B1930" s="877" t="s">
        <v>8069</v>
      </c>
      <c r="C1930" s="876" t="s">
        <v>8070</v>
      </c>
      <c r="D1930" s="876">
        <v>453</v>
      </c>
      <c r="E1930" s="877" t="s">
        <v>145</v>
      </c>
      <c r="F1930" s="877">
        <v>152651.94</v>
      </c>
      <c r="G1930" s="858" t="s">
        <v>6283</v>
      </c>
      <c r="H1930" s="877" t="s">
        <v>8071</v>
      </c>
      <c r="I1930" s="876"/>
      <c r="J1930" s="876"/>
      <c r="K1930" s="876"/>
      <c r="L1930" s="876"/>
      <c r="M1930" s="876"/>
      <c r="N1930" s="872">
        <f t="shared" si="39"/>
        <v>1808</v>
      </c>
    </row>
    <row r="1931" spans="1:14" ht="45">
      <c r="A1931" s="854">
        <v>2241</v>
      </c>
      <c r="B1931" s="877" t="s">
        <v>8072</v>
      </c>
      <c r="C1931" s="876" t="s">
        <v>8073</v>
      </c>
      <c r="D1931" s="876">
        <v>703</v>
      </c>
      <c r="E1931" s="877" t="s">
        <v>145</v>
      </c>
      <c r="F1931" s="877">
        <v>236896.94</v>
      </c>
      <c r="G1931" s="858" t="s">
        <v>6283</v>
      </c>
      <c r="H1931" s="877" t="s">
        <v>8074</v>
      </c>
      <c r="I1931" s="876"/>
      <c r="J1931" s="876"/>
      <c r="K1931" s="876"/>
      <c r="L1931" s="876"/>
      <c r="M1931" s="876"/>
      <c r="N1931" s="872">
        <f t="shared" si="39"/>
        <v>1809</v>
      </c>
    </row>
    <row r="1932" spans="1:14" ht="45">
      <c r="A1932" s="854">
        <v>2242</v>
      </c>
      <c r="B1932" s="877" t="s">
        <v>8075</v>
      </c>
      <c r="C1932" s="876" t="s">
        <v>8076</v>
      </c>
      <c r="D1932" s="876">
        <v>943</v>
      </c>
      <c r="E1932" s="877" t="s">
        <v>145</v>
      </c>
      <c r="F1932" s="877">
        <v>303702.58</v>
      </c>
      <c r="G1932" s="858" t="s">
        <v>6283</v>
      </c>
      <c r="H1932" s="877" t="s">
        <v>8077</v>
      </c>
      <c r="I1932" s="876"/>
      <c r="J1932" s="876"/>
      <c r="K1932" s="876"/>
      <c r="L1932" s="876"/>
      <c r="M1932" s="876"/>
      <c r="N1932" s="872">
        <f t="shared" si="39"/>
        <v>1810</v>
      </c>
    </row>
    <row r="1933" spans="1:14" ht="45">
      <c r="A1933" s="854">
        <v>2243</v>
      </c>
      <c r="B1933" s="877" t="s">
        <v>8078</v>
      </c>
      <c r="C1933" s="876" t="s">
        <v>8079</v>
      </c>
      <c r="D1933" s="876">
        <v>600</v>
      </c>
      <c r="E1933" s="877" t="s">
        <v>145</v>
      </c>
      <c r="F1933" s="857">
        <v>114090</v>
      </c>
      <c r="G1933" s="858" t="s">
        <v>6283</v>
      </c>
      <c r="H1933" s="877" t="s">
        <v>8080</v>
      </c>
      <c r="I1933" s="876"/>
      <c r="J1933" s="876"/>
      <c r="K1933" s="876"/>
      <c r="L1933" s="876"/>
      <c r="M1933" s="876"/>
      <c r="N1933" s="872">
        <f t="shared" si="39"/>
        <v>1811</v>
      </c>
    </row>
    <row r="1934" spans="1:14" ht="45">
      <c r="A1934" s="854">
        <v>2244</v>
      </c>
      <c r="B1934" s="854" t="s">
        <v>8081</v>
      </c>
      <c r="C1934" s="876" t="s">
        <v>8082</v>
      </c>
      <c r="D1934" s="876">
        <v>564</v>
      </c>
      <c r="E1934" s="877" t="s">
        <v>145</v>
      </c>
      <c r="F1934" s="857">
        <v>190056.72</v>
      </c>
      <c r="G1934" s="858" t="s">
        <v>6283</v>
      </c>
      <c r="H1934" s="877" t="s">
        <v>8083</v>
      </c>
      <c r="I1934" s="876"/>
      <c r="J1934" s="876"/>
      <c r="K1934" s="876"/>
      <c r="L1934" s="876"/>
      <c r="M1934" s="876"/>
      <c r="N1934" s="872">
        <f t="shared" si="39"/>
        <v>1812</v>
      </c>
    </row>
    <row r="1935" spans="1:14" ht="45">
      <c r="A1935" s="854">
        <v>2245</v>
      </c>
      <c r="B1935" s="877" t="s">
        <v>8084</v>
      </c>
      <c r="C1935" s="876" t="s">
        <v>8085</v>
      </c>
      <c r="D1935" s="876">
        <v>531</v>
      </c>
      <c r="E1935" s="877" t="s">
        <v>145</v>
      </c>
      <c r="F1935" s="857">
        <v>178936.38</v>
      </c>
      <c r="G1935" s="858" t="s">
        <v>6283</v>
      </c>
      <c r="H1935" s="877" t="s">
        <v>8086</v>
      </c>
      <c r="I1935" s="876"/>
      <c r="J1935" s="876"/>
      <c r="K1935" s="876"/>
      <c r="L1935" s="876"/>
      <c r="M1935" s="876"/>
      <c r="N1935" s="872">
        <f t="shared" si="39"/>
        <v>1813</v>
      </c>
    </row>
    <row r="1936" spans="1:14" ht="45">
      <c r="A1936" s="854">
        <v>2246</v>
      </c>
      <c r="B1936" s="877" t="s">
        <v>8087</v>
      </c>
      <c r="C1936" s="876" t="s">
        <v>8088</v>
      </c>
      <c r="D1936" s="876">
        <v>600</v>
      </c>
      <c r="E1936" s="877" t="s">
        <v>145</v>
      </c>
      <c r="F1936" s="857">
        <v>96006</v>
      </c>
      <c r="G1936" s="858" t="s">
        <v>6283</v>
      </c>
      <c r="H1936" s="877" t="s">
        <v>8089</v>
      </c>
      <c r="I1936" s="876"/>
      <c r="J1936" s="876"/>
      <c r="K1936" s="876"/>
      <c r="L1936" s="876"/>
      <c r="M1936" s="876"/>
      <c r="N1936" s="872">
        <f t="shared" si="39"/>
        <v>1814</v>
      </c>
    </row>
    <row r="1937" spans="1:14" ht="45">
      <c r="A1937" s="854">
        <v>2247</v>
      </c>
      <c r="B1937" s="877" t="s">
        <v>8090</v>
      </c>
      <c r="C1937" s="876" t="s">
        <v>8091</v>
      </c>
      <c r="D1937" s="876">
        <v>600</v>
      </c>
      <c r="E1937" s="877" t="s">
        <v>145</v>
      </c>
      <c r="F1937" s="857">
        <v>96006</v>
      </c>
      <c r="G1937" s="858" t="s">
        <v>6283</v>
      </c>
      <c r="H1937" s="877" t="s">
        <v>8092</v>
      </c>
      <c r="I1937" s="876"/>
      <c r="J1937" s="876"/>
      <c r="K1937" s="876"/>
      <c r="L1937" s="876"/>
      <c r="M1937" s="876"/>
      <c r="N1937" s="872">
        <f t="shared" si="39"/>
        <v>1815</v>
      </c>
    </row>
    <row r="1938" spans="1:14" ht="45">
      <c r="A1938" s="854">
        <v>2248</v>
      </c>
      <c r="B1938" s="877" t="s">
        <v>8093</v>
      </c>
      <c r="C1938" s="876" t="s">
        <v>8094</v>
      </c>
      <c r="D1938" s="876">
        <v>600</v>
      </c>
      <c r="E1938" s="877" t="s">
        <v>145</v>
      </c>
      <c r="F1938" s="857">
        <v>114090</v>
      </c>
      <c r="G1938" s="858" t="s">
        <v>6283</v>
      </c>
      <c r="H1938" s="877" t="s">
        <v>8095</v>
      </c>
      <c r="I1938" s="876"/>
      <c r="J1938" s="876"/>
      <c r="K1938" s="876"/>
      <c r="L1938" s="876"/>
      <c r="M1938" s="876"/>
      <c r="N1938" s="872">
        <f t="shared" si="39"/>
        <v>1816</v>
      </c>
    </row>
    <row r="1939" spans="1:14" ht="45">
      <c r="A1939" s="854">
        <v>2249</v>
      </c>
      <c r="B1939" s="877" t="s">
        <v>8096</v>
      </c>
      <c r="C1939" s="47" t="s">
        <v>8097</v>
      </c>
      <c r="D1939" s="876">
        <v>600</v>
      </c>
      <c r="E1939" s="877" t="s">
        <v>145</v>
      </c>
      <c r="F1939" s="857">
        <v>114090</v>
      </c>
      <c r="G1939" s="858" t="s">
        <v>6283</v>
      </c>
      <c r="H1939" s="877" t="s">
        <v>8098</v>
      </c>
      <c r="I1939" s="855"/>
      <c r="J1939" s="855"/>
      <c r="K1939" s="876"/>
      <c r="L1939" s="855"/>
      <c r="M1939" s="855"/>
      <c r="N1939" s="872">
        <f t="shared" si="39"/>
        <v>1817</v>
      </c>
    </row>
    <row r="1940" spans="1:14" ht="45">
      <c r="A1940" s="854">
        <v>2250</v>
      </c>
      <c r="B1940" s="877" t="s">
        <v>8099</v>
      </c>
      <c r="C1940" s="876" t="s">
        <v>8100</v>
      </c>
      <c r="D1940" s="876">
        <v>520</v>
      </c>
      <c r="E1940" s="877" t="s">
        <v>145</v>
      </c>
      <c r="F1940" s="857">
        <v>175229.6</v>
      </c>
      <c r="G1940" s="858" t="s">
        <v>6283</v>
      </c>
      <c r="H1940" s="877" t="s">
        <v>8101</v>
      </c>
      <c r="I1940" s="855"/>
      <c r="J1940" s="855"/>
      <c r="K1940" s="876"/>
      <c r="L1940" s="855"/>
      <c r="M1940" s="855"/>
      <c r="N1940" s="872">
        <f t="shared" si="39"/>
        <v>1818</v>
      </c>
    </row>
    <row r="1941" spans="1:14" ht="45">
      <c r="A1941" s="854">
        <v>2251</v>
      </c>
      <c r="B1941" s="877" t="s">
        <v>8102</v>
      </c>
      <c r="C1941" s="876" t="s">
        <v>8103</v>
      </c>
      <c r="D1941" s="876">
        <v>695</v>
      </c>
      <c r="E1941" s="877" t="s">
        <v>145</v>
      </c>
      <c r="F1941" s="857">
        <v>167939.8</v>
      </c>
      <c r="G1941" s="858" t="s">
        <v>6283</v>
      </c>
      <c r="H1941" s="877" t="s">
        <v>8104</v>
      </c>
      <c r="I1941" s="855"/>
      <c r="J1941" s="855"/>
      <c r="K1941" s="876"/>
      <c r="L1941" s="855"/>
      <c r="M1941" s="855"/>
      <c r="N1941" s="872">
        <f t="shared" si="39"/>
        <v>1819</v>
      </c>
    </row>
    <row r="1942" spans="1:14" ht="45">
      <c r="A1942" s="854">
        <v>2252</v>
      </c>
      <c r="B1942" s="877" t="s">
        <v>8105</v>
      </c>
      <c r="C1942" s="876" t="s">
        <v>8106</v>
      </c>
      <c r="D1942" s="876">
        <v>649</v>
      </c>
      <c r="E1942" s="877" t="s">
        <v>145</v>
      </c>
      <c r="F1942" s="857">
        <v>156824.35999999999</v>
      </c>
      <c r="G1942" s="858" t="s">
        <v>6283</v>
      </c>
      <c r="H1942" s="877" t="s">
        <v>8107</v>
      </c>
      <c r="I1942" s="855"/>
      <c r="J1942" s="855"/>
      <c r="K1942" s="876"/>
      <c r="L1942" s="855"/>
      <c r="M1942" s="855"/>
      <c r="N1942" s="872">
        <f t="shared" si="39"/>
        <v>1820</v>
      </c>
    </row>
    <row r="1943" spans="1:14" ht="45">
      <c r="A1943" s="854">
        <v>2253</v>
      </c>
      <c r="B1943" s="877" t="s">
        <v>8108</v>
      </c>
      <c r="C1943" s="876" t="s">
        <v>8109</v>
      </c>
      <c r="D1943" s="876">
        <v>600</v>
      </c>
      <c r="E1943" s="877" t="s">
        <v>145</v>
      </c>
      <c r="F1943" s="857">
        <v>96006</v>
      </c>
      <c r="G1943" s="858" t="s">
        <v>6283</v>
      </c>
      <c r="H1943" s="877" t="s">
        <v>8110</v>
      </c>
      <c r="I1943" s="876"/>
      <c r="J1943" s="876"/>
      <c r="K1943" s="876"/>
      <c r="L1943" s="876"/>
      <c r="M1943" s="876"/>
      <c r="N1943" s="872">
        <f t="shared" si="39"/>
        <v>1821</v>
      </c>
    </row>
    <row r="1944" spans="1:14" ht="45">
      <c r="A1944" s="854">
        <v>2254</v>
      </c>
      <c r="B1944" s="877" t="s">
        <v>8111</v>
      </c>
      <c r="C1944" s="876" t="s">
        <v>8112</v>
      </c>
      <c r="D1944" s="876">
        <v>590</v>
      </c>
      <c r="E1944" s="877" t="s">
        <v>145</v>
      </c>
      <c r="F1944" s="857">
        <v>142567.6</v>
      </c>
      <c r="G1944" s="858" t="s">
        <v>6283</v>
      </c>
      <c r="H1944" s="877" t="s">
        <v>8113</v>
      </c>
      <c r="I1944" s="876"/>
      <c r="J1944" s="876"/>
      <c r="K1944" s="876"/>
      <c r="L1944" s="876"/>
      <c r="M1944" s="876"/>
      <c r="N1944" s="872">
        <f t="shared" si="39"/>
        <v>1822</v>
      </c>
    </row>
    <row r="1945" spans="1:14" ht="45">
      <c r="A1945" s="854">
        <v>2255</v>
      </c>
      <c r="B1945" s="877" t="s">
        <v>8114</v>
      </c>
      <c r="C1945" s="876" t="s">
        <v>8115</v>
      </c>
      <c r="D1945" s="876">
        <v>810</v>
      </c>
      <c r="E1945" s="877" t="s">
        <v>145</v>
      </c>
      <c r="F1945" s="857">
        <v>231643.8</v>
      </c>
      <c r="G1945" s="858" t="s">
        <v>6283</v>
      </c>
      <c r="H1945" s="877" t="s">
        <v>8116</v>
      </c>
      <c r="I1945" s="876"/>
      <c r="J1945" s="876"/>
      <c r="K1945" s="876"/>
      <c r="L1945" s="876"/>
      <c r="M1945" s="876"/>
      <c r="N1945" s="872">
        <f t="shared" si="39"/>
        <v>1823</v>
      </c>
    </row>
    <row r="1946" spans="1:14" ht="45">
      <c r="A1946" s="854">
        <v>2256</v>
      </c>
      <c r="B1946" s="877" t="s">
        <v>8117</v>
      </c>
      <c r="C1946" s="876" t="s">
        <v>8118</v>
      </c>
      <c r="D1946" s="876">
        <v>600</v>
      </c>
      <c r="E1946" s="877" t="s">
        <v>145</v>
      </c>
      <c r="F1946" s="857">
        <v>113640</v>
      </c>
      <c r="G1946" s="858" t="s">
        <v>6283</v>
      </c>
      <c r="H1946" s="877" t="s">
        <v>8119</v>
      </c>
      <c r="I1946" s="876"/>
      <c r="J1946" s="876"/>
      <c r="K1946" s="876"/>
      <c r="L1946" s="876"/>
      <c r="M1946" s="876"/>
      <c r="N1946" s="872">
        <f t="shared" si="39"/>
        <v>1824</v>
      </c>
    </row>
    <row r="1947" spans="1:14" ht="45">
      <c r="A1947" s="854">
        <v>2257</v>
      </c>
      <c r="B1947" s="877" t="s">
        <v>7965</v>
      </c>
      <c r="C1947" s="876" t="s">
        <v>8120</v>
      </c>
      <c r="D1947" s="876">
        <v>600</v>
      </c>
      <c r="E1947" s="877" t="s">
        <v>145</v>
      </c>
      <c r="F1947" s="857">
        <v>96006</v>
      </c>
      <c r="G1947" s="858" t="s">
        <v>6283</v>
      </c>
      <c r="H1947" s="877" t="s">
        <v>8121</v>
      </c>
      <c r="I1947" s="876"/>
      <c r="J1947" s="876"/>
      <c r="K1947" s="876"/>
      <c r="L1947" s="876"/>
      <c r="M1947" s="876"/>
      <c r="N1947" s="872">
        <f t="shared" si="39"/>
        <v>1825</v>
      </c>
    </row>
    <row r="1948" spans="1:14" ht="45">
      <c r="A1948" s="854">
        <v>2258</v>
      </c>
      <c r="B1948" s="877" t="s">
        <v>8122</v>
      </c>
      <c r="C1948" s="876" t="s">
        <v>8123</v>
      </c>
      <c r="D1948" s="876">
        <v>591</v>
      </c>
      <c r="E1948" s="877" t="s">
        <v>145</v>
      </c>
      <c r="F1948" s="857">
        <v>224384.97</v>
      </c>
      <c r="G1948" s="858" t="s">
        <v>6283</v>
      </c>
      <c r="H1948" s="877" t="s">
        <v>8124</v>
      </c>
      <c r="I1948" s="876"/>
      <c r="J1948" s="876"/>
      <c r="K1948" s="876"/>
      <c r="L1948" s="876"/>
      <c r="M1948" s="876"/>
      <c r="N1948" s="872">
        <f t="shared" si="39"/>
        <v>1826</v>
      </c>
    </row>
    <row r="1949" spans="1:14" ht="45">
      <c r="A1949" s="854">
        <v>2259</v>
      </c>
      <c r="B1949" s="877" t="s">
        <v>8125</v>
      </c>
      <c r="C1949" s="876" t="s">
        <v>8126</v>
      </c>
      <c r="D1949" s="876">
        <v>534</v>
      </c>
      <c r="E1949" s="877" t="s">
        <v>145</v>
      </c>
      <c r="F1949" s="857">
        <v>179947.32</v>
      </c>
      <c r="G1949" s="858" t="s">
        <v>6283</v>
      </c>
      <c r="H1949" s="877" t="s">
        <v>8127</v>
      </c>
      <c r="I1949" s="876"/>
      <c r="J1949" s="876"/>
      <c r="K1949" s="876"/>
      <c r="L1949" s="876"/>
      <c r="M1949" s="876"/>
      <c r="N1949" s="872">
        <f t="shared" si="39"/>
        <v>1827</v>
      </c>
    </row>
    <row r="1950" spans="1:14" ht="45">
      <c r="A1950" s="854">
        <v>2260</v>
      </c>
      <c r="B1950" s="877" t="s">
        <v>8128</v>
      </c>
      <c r="C1950" s="876" t="s">
        <v>8129</v>
      </c>
      <c r="D1950" s="876">
        <v>549</v>
      </c>
      <c r="E1950" s="877" t="s">
        <v>145</v>
      </c>
      <c r="F1950" s="857">
        <v>185002.02</v>
      </c>
      <c r="G1950" s="858" t="s">
        <v>6283</v>
      </c>
      <c r="H1950" s="877" t="s">
        <v>8130</v>
      </c>
      <c r="I1950" s="876"/>
      <c r="J1950" s="876"/>
      <c r="K1950" s="876"/>
      <c r="L1950" s="876"/>
      <c r="M1950" s="876"/>
      <c r="N1950" s="872">
        <f t="shared" si="39"/>
        <v>1828</v>
      </c>
    </row>
    <row r="1951" spans="1:14" ht="45">
      <c r="A1951" s="854">
        <v>2261</v>
      </c>
      <c r="B1951" s="877" t="s">
        <v>8131</v>
      </c>
      <c r="C1951" s="876" t="s">
        <v>8132</v>
      </c>
      <c r="D1951" s="876">
        <v>532</v>
      </c>
      <c r="E1951" s="877" t="s">
        <v>145</v>
      </c>
      <c r="F1951" s="857">
        <v>177368.8</v>
      </c>
      <c r="G1951" s="858" t="s">
        <v>6283</v>
      </c>
      <c r="H1951" s="877" t="s">
        <v>8133</v>
      </c>
      <c r="I1951" s="876"/>
      <c r="J1951" s="876"/>
      <c r="K1951" s="876"/>
      <c r="L1951" s="876"/>
      <c r="M1951" s="876"/>
      <c r="N1951" s="872">
        <f t="shared" si="39"/>
        <v>1829</v>
      </c>
    </row>
    <row r="1952" spans="1:14" ht="45">
      <c r="A1952" s="854">
        <v>2262</v>
      </c>
      <c r="B1952" s="877" t="s">
        <v>8134</v>
      </c>
      <c r="C1952" s="876" t="s">
        <v>8135</v>
      </c>
      <c r="D1952" s="876">
        <v>625</v>
      </c>
      <c r="E1952" s="877" t="s">
        <v>145</v>
      </c>
      <c r="F1952" s="857">
        <v>151025</v>
      </c>
      <c r="G1952" s="858" t="s">
        <v>6283</v>
      </c>
      <c r="H1952" s="877" t="s">
        <v>8136</v>
      </c>
      <c r="I1952" s="876"/>
      <c r="J1952" s="876"/>
      <c r="K1952" s="876"/>
      <c r="L1952" s="876"/>
      <c r="M1952" s="876"/>
      <c r="N1952" s="872">
        <f t="shared" si="39"/>
        <v>1830</v>
      </c>
    </row>
    <row r="1953" spans="1:14" ht="45">
      <c r="A1953" s="854">
        <v>2263</v>
      </c>
      <c r="B1953" s="877" t="s">
        <v>8137</v>
      </c>
      <c r="C1953" s="876" t="s">
        <v>8138</v>
      </c>
      <c r="D1953" s="876">
        <v>759</v>
      </c>
      <c r="E1953" s="877" t="s">
        <v>145</v>
      </c>
      <c r="F1953" s="857">
        <v>257422.44</v>
      </c>
      <c r="G1953" s="858" t="s">
        <v>6283</v>
      </c>
      <c r="H1953" s="877" t="s">
        <v>8139</v>
      </c>
      <c r="I1953" s="876"/>
      <c r="J1953" s="876"/>
      <c r="K1953" s="876"/>
      <c r="L1953" s="876"/>
      <c r="M1953" s="876"/>
      <c r="N1953" s="872">
        <f t="shared" si="39"/>
        <v>1831</v>
      </c>
    </row>
    <row r="1954" spans="1:14" ht="45">
      <c r="A1954" s="854">
        <v>2264</v>
      </c>
      <c r="B1954" s="877" t="s">
        <v>8140</v>
      </c>
      <c r="C1954" s="876" t="s">
        <v>8141</v>
      </c>
      <c r="D1954" s="876">
        <v>676</v>
      </c>
      <c r="E1954" s="877" t="s">
        <v>145</v>
      </c>
      <c r="F1954" s="857">
        <v>163348.64000000001</v>
      </c>
      <c r="G1954" s="858" t="s">
        <v>6283</v>
      </c>
      <c r="H1954" s="877" t="s">
        <v>8142</v>
      </c>
      <c r="I1954" s="876"/>
      <c r="J1954" s="876"/>
      <c r="K1954" s="876"/>
      <c r="L1954" s="876"/>
      <c r="M1954" s="876"/>
      <c r="N1954" s="872">
        <f t="shared" si="39"/>
        <v>1832</v>
      </c>
    </row>
    <row r="1955" spans="1:14" ht="45">
      <c r="A1955" s="854">
        <v>2265</v>
      </c>
      <c r="B1955" s="877" t="s">
        <v>8143</v>
      </c>
      <c r="C1955" s="876" t="s">
        <v>8144</v>
      </c>
      <c r="D1955" s="876">
        <v>558</v>
      </c>
      <c r="E1955" s="877" t="s">
        <v>145</v>
      </c>
      <c r="F1955" s="857">
        <v>188034.84</v>
      </c>
      <c r="G1955" s="858" t="s">
        <v>6283</v>
      </c>
      <c r="H1955" s="877" t="s">
        <v>8145</v>
      </c>
      <c r="I1955" s="876"/>
      <c r="J1955" s="876"/>
      <c r="K1955" s="876"/>
      <c r="L1955" s="876"/>
      <c r="M1955" s="876"/>
      <c r="N1955" s="872">
        <f t="shared" si="39"/>
        <v>1833</v>
      </c>
    </row>
    <row r="1956" spans="1:14" ht="45">
      <c r="A1956" s="854">
        <v>2266</v>
      </c>
      <c r="B1956" s="877" t="s">
        <v>8146</v>
      </c>
      <c r="C1956" s="876" t="s">
        <v>8147</v>
      </c>
      <c r="D1956" s="876">
        <v>553</v>
      </c>
      <c r="E1956" s="877" t="s">
        <v>145</v>
      </c>
      <c r="F1956" s="857">
        <v>186349.94</v>
      </c>
      <c r="G1956" s="858" t="s">
        <v>6283</v>
      </c>
      <c r="H1956" s="877" t="s">
        <v>8148</v>
      </c>
      <c r="I1956" s="876"/>
      <c r="J1956" s="876"/>
      <c r="K1956" s="876"/>
      <c r="L1956" s="876"/>
      <c r="M1956" s="876"/>
      <c r="N1956" s="872">
        <f t="shared" si="39"/>
        <v>1834</v>
      </c>
    </row>
    <row r="1957" spans="1:14" ht="45">
      <c r="A1957" s="854">
        <v>2267</v>
      </c>
      <c r="B1957" s="877" t="s">
        <v>8149</v>
      </c>
      <c r="C1957" s="876" t="s">
        <v>8150</v>
      </c>
      <c r="D1957" s="876">
        <v>600</v>
      </c>
      <c r="E1957" s="877" t="s">
        <v>145</v>
      </c>
      <c r="F1957" s="857">
        <v>114090</v>
      </c>
      <c r="G1957" s="858" t="s">
        <v>6283</v>
      </c>
      <c r="H1957" s="877" t="s">
        <v>8151</v>
      </c>
      <c r="I1957" s="876"/>
      <c r="J1957" s="876"/>
      <c r="K1957" s="876"/>
      <c r="L1957" s="876"/>
      <c r="M1957" s="876"/>
      <c r="N1957" s="872">
        <f t="shared" si="39"/>
        <v>1835</v>
      </c>
    </row>
    <row r="1958" spans="1:14" ht="45">
      <c r="A1958" s="854">
        <v>2268</v>
      </c>
      <c r="B1958" s="877" t="s">
        <v>8152</v>
      </c>
      <c r="C1958" s="876" t="s">
        <v>8153</v>
      </c>
      <c r="D1958" s="876">
        <v>642</v>
      </c>
      <c r="E1958" s="877" t="s">
        <v>145</v>
      </c>
      <c r="F1958" s="857">
        <v>216341.16</v>
      </c>
      <c r="G1958" s="858" t="s">
        <v>6283</v>
      </c>
      <c r="H1958" s="877" t="s">
        <v>8154</v>
      </c>
      <c r="I1958" s="876"/>
      <c r="J1958" s="876"/>
      <c r="K1958" s="876"/>
      <c r="L1958" s="876"/>
      <c r="M1958" s="876"/>
      <c r="N1958" s="872">
        <f t="shared" ref="N1958:N2021" si="40">N1957+1</f>
        <v>1836</v>
      </c>
    </row>
    <row r="1959" spans="1:14" ht="45">
      <c r="A1959" s="854">
        <v>2269</v>
      </c>
      <c r="B1959" s="877" t="s">
        <v>8155</v>
      </c>
      <c r="C1959" s="876" t="s">
        <v>8156</v>
      </c>
      <c r="D1959" s="876">
        <v>549</v>
      </c>
      <c r="E1959" s="877" t="s">
        <v>145</v>
      </c>
      <c r="F1959" s="857">
        <v>185002.02</v>
      </c>
      <c r="G1959" s="858" t="s">
        <v>6283</v>
      </c>
      <c r="H1959" s="877" t="s">
        <v>8157</v>
      </c>
      <c r="I1959" s="876"/>
      <c r="J1959" s="876"/>
      <c r="K1959" s="876"/>
      <c r="L1959" s="876"/>
      <c r="M1959" s="876"/>
      <c r="N1959" s="872">
        <f t="shared" si="40"/>
        <v>1837</v>
      </c>
    </row>
    <row r="1960" spans="1:14" ht="45">
      <c r="A1960" s="854">
        <v>2270</v>
      </c>
      <c r="B1960" s="877" t="s">
        <v>8158</v>
      </c>
      <c r="C1960" s="876" t="s">
        <v>8159</v>
      </c>
      <c r="D1960" s="876">
        <v>548</v>
      </c>
      <c r="E1960" s="877" t="s">
        <v>145</v>
      </c>
      <c r="F1960" s="857">
        <v>184665.04</v>
      </c>
      <c r="G1960" s="858" t="s">
        <v>6283</v>
      </c>
      <c r="H1960" s="877" t="s">
        <v>8160</v>
      </c>
      <c r="I1960" s="876"/>
      <c r="J1960" s="876"/>
      <c r="K1960" s="876"/>
      <c r="L1960" s="876"/>
      <c r="M1960" s="876"/>
      <c r="N1960" s="872">
        <f t="shared" si="40"/>
        <v>1838</v>
      </c>
    </row>
    <row r="1961" spans="1:14" ht="45">
      <c r="A1961" s="690">
        <v>2271</v>
      </c>
      <c r="B1961" s="877" t="s">
        <v>8161</v>
      </c>
      <c r="C1961" s="876" t="s">
        <v>8162</v>
      </c>
      <c r="D1961" s="876">
        <v>645</v>
      </c>
      <c r="E1961" s="877" t="s">
        <v>145</v>
      </c>
      <c r="F1961" s="857">
        <v>190978.05</v>
      </c>
      <c r="G1961" s="858" t="s">
        <v>6283</v>
      </c>
      <c r="H1961" s="877" t="s">
        <v>8163</v>
      </c>
      <c r="I1961" s="876"/>
      <c r="J1961" s="876"/>
      <c r="K1961" s="876"/>
      <c r="L1961" s="876"/>
      <c r="M1961" s="876"/>
      <c r="N1961" s="872">
        <f t="shared" si="40"/>
        <v>1839</v>
      </c>
    </row>
    <row r="1962" spans="1:14" ht="45">
      <c r="A1962" s="854">
        <v>2272</v>
      </c>
      <c r="B1962" s="877" t="s">
        <v>8164</v>
      </c>
      <c r="C1962" s="876" t="s">
        <v>8165</v>
      </c>
      <c r="D1962" s="876">
        <v>438</v>
      </c>
      <c r="E1962" s="877" t="s">
        <v>145</v>
      </c>
      <c r="F1962" s="857">
        <v>105838.32</v>
      </c>
      <c r="G1962" s="858" t="s">
        <v>6283</v>
      </c>
      <c r="H1962" s="877" t="s">
        <v>8166</v>
      </c>
      <c r="I1962" s="876"/>
      <c r="J1962" s="876"/>
      <c r="K1962" s="876"/>
      <c r="L1962" s="876"/>
      <c r="M1962" s="876"/>
      <c r="N1962" s="872">
        <f t="shared" si="40"/>
        <v>1840</v>
      </c>
    </row>
    <row r="1963" spans="1:14" ht="45">
      <c r="A1963" s="854">
        <v>2273</v>
      </c>
      <c r="B1963" s="877" t="s">
        <v>8167</v>
      </c>
      <c r="C1963" s="876" t="s">
        <v>8168</v>
      </c>
      <c r="D1963" s="705">
        <v>57000</v>
      </c>
      <c r="E1963" s="877" t="s">
        <v>8169</v>
      </c>
      <c r="F1963" s="857">
        <v>52034639.090000004</v>
      </c>
      <c r="G1963" s="858" t="s">
        <v>6283</v>
      </c>
      <c r="H1963" s="877" t="s">
        <v>8170</v>
      </c>
      <c r="I1963" s="876"/>
      <c r="J1963" s="881" t="s">
        <v>8171</v>
      </c>
      <c r="K1963" s="881" t="s">
        <v>8172</v>
      </c>
      <c r="L1963" s="881" t="s">
        <v>8173</v>
      </c>
      <c r="M1963" s="877" t="s">
        <v>8174</v>
      </c>
      <c r="N1963" s="872">
        <f t="shared" si="40"/>
        <v>1841</v>
      </c>
    </row>
    <row r="1964" spans="1:14" ht="45">
      <c r="A1964" s="854">
        <v>2274</v>
      </c>
      <c r="B1964" s="877" t="s">
        <v>8175</v>
      </c>
      <c r="C1964" s="876" t="s">
        <v>8176</v>
      </c>
      <c r="D1964" s="705">
        <v>578</v>
      </c>
      <c r="E1964" s="877" t="s">
        <v>145</v>
      </c>
      <c r="F1964" s="877">
        <v>194774.44</v>
      </c>
      <c r="G1964" s="858" t="s">
        <v>6283</v>
      </c>
      <c r="H1964" s="877" t="s">
        <v>8177</v>
      </c>
      <c r="I1964" s="876"/>
      <c r="J1964" s="876"/>
      <c r="K1964" s="876"/>
      <c r="L1964" s="876"/>
      <c r="M1964" s="876"/>
      <c r="N1964" s="872">
        <f t="shared" si="40"/>
        <v>1842</v>
      </c>
    </row>
    <row r="1965" spans="1:14" ht="45">
      <c r="A1965" s="854">
        <v>2275</v>
      </c>
      <c r="B1965" s="877" t="s">
        <v>8178</v>
      </c>
      <c r="C1965" s="876" t="s">
        <v>8179</v>
      </c>
      <c r="D1965" s="705">
        <v>747</v>
      </c>
      <c r="E1965" s="877" t="s">
        <v>145</v>
      </c>
      <c r="F1965" s="857">
        <v>251724.06</v>
      </c>
      <c r="G1965" s="858" t="s">
        <v>6283</v>
      </c>
      <c r="H1965" s="877" t="s">
        <v>8180</v>
      </c>
      <c r="I1965" s="876"/>
      <c r="J1965" s="876"/>
      <c r="K1965" s="876"/>
      <c r="L1965" s="876"/>
      <c r="M1965" s="876"/>
      <c r="N1965" s="872">
        <f t="shared" si="40"/>
        <v>1843</v>
      </c>
    </row>
    <row r="1966" spans="1:14" ht="45">
      <c r="A1966" s="854">
        <v>2276</v>
      </c>
      <c r="B1966" s="877" t="s">
        <v>8181</v>
      </c>
      <c r="C1966" s="876" t="s">
        <v>8182</v>
      </c>
      <c r="D1966" s="705">
        <v>728</v>
      </c>
      <c r="E1966" s="877" t="s">
        <v>145</v>
      </c>
      <c r="F1966" s="857">
        <v>245321.44</v>
      </c>
      <c r="G1966" s="858" t="s">
        <v>6283</v>
      </c>
      <c r="H1966" s="877" t="s">
        <v>8183</v>
      </c>
      <c r="I1966" s="876"/>
      <c r="J1966" s="876"/>
      <c r="K1966" s="876"/>
      <c r="L1966" s="876"/>
      <c r="M1966" s="876"/>
      <c r="N1966" s="872">
        <f t="shared" si="40"/>
        <v>1844</v>
      </c>
    </row>
    <row r="1967" spans="1:14" ht="45">
      <c r="A1967" s="854">
        <v>2277</v>
      </c>
      <c r="B1967" s="877" t="s">
        <v>8184</v>
      </c>
      <c r="C1967" s="876" t="s">
        <v>8185</v>
      </c>
      <c r="D1967" s="705">
        <v>628</v>
      </c>
      <c r="E1967" s="877" t="s">
        <v>145</v>
      </c>
      <c r="F1967" s="857">
        <v>185944.52</v>
      </c>
      <c r="G1967" s="858" t="s">
        <v>6283</v>
      </c>
      <c r="H1967" s="877" t="s">
        <v>8186</v>
      </c>
      <c r="I1967" s="876"/>
      <c r="J1967" s="876"/>
      <c r="K1967" s="876"/>
      <c r="L1967" s="876"/>
      <c r="M1967" s="876"/>
      <c r="N1967" s="872">
        <f t="shared" si="40"/>
        <v>1845</v>
      </c>
    </row>
    <row r="1968" spans="1:14" ht="45">
      <c r="A1968" s="854">
        <v>2278</v>
      </c>
      <c r="B1968" s="877" t="s">
        <v>8187</v>
      </c>
      <c r="C1968" s="876" t="s">
        <v>8188</v>
      </c>
      <c r="D1968" s="705">
        <v>612</v>
      </c>
      <c r="E1968" s="877" t="s">
        <v>145</v>
      </c>
      <c r="F1968" s="857">
        <v>181207.08</v>
      </c>
      <c r="G1968" s="858" t="s">
        <v>6283</v>
      </c>
      <c r="H1968" s="877" t="s">
        <v>8189</v>
      </c>
      <c r="I1968" s="876"/>
      <c r="J1968" s="876"/>
      <c r="K1968" s="876"/>
      <c r="L1968" s="876"/>
      <c r="M1968" s="876"/>
      <c r="N1968" s="872">
        <f t="shared" si="40"/>
        <v>1846</v>
      </c>
    </row>
    <row r="1969" spans="1:14" ht="45">
      <c r="A1969" s="854">
        <v>2279</v>
      </c>
      <c r="B1969" s="877" t="s">
        <v>8190</v>
      </c>
      <c r="C1969" s="876" t="s">
        <v>8191</v>
      </c>
      <c r="D1969" s="705">
        <v>570</v>
      </c>
      <c r="E1969" s="877" t="s">
        <v>145</v>
      </c>
      <c r="F1969" s="857">
        <v>137734.79999999999</v>
      </c>
      <c r="G1969" s="858" t="s">
        <v>6283</v>
      </c>
      <c r="H1969" s="877" t="s">
        <v>8192</v>
      </c>
      <c r="I1969" s="876"/>
      <c r="J1969" s="876"/>
      <c r="K1969" s="876"/>
      <c r="L1969" s="876"/>
      <c r="M1969" s="876"/>
      <c r="N1969" s="872">
        <f t="shared" si="40"/>
        <v>1847</v>
      </c>
    </row>
    <row r="1970" spans="1:14" ht="45">
      <c r="A1970" s="854">
        <v>2280</v>
      </c>
      <c r="B1970" s="877" t="s">
        <v>8193</v>
      </c>
      <c r="C1970" s="876" t="s">
        <v>8194</v>
      </c>
      <c r="D1970" s="705">
        <v>618</v>
      </c>
      <c r="E1970" s="877" t="s">
        <v>145</v>
      </c>
      <c r="F1970" s="857">
        <v>149333.51999999999</v>
      </c>
      <c r="G1970" s="858" t="s">
        <v>6283</v>
      </c>
      <c r="H1970" s="877" t="s">
        <v>8195</v>
      </c>
      <c r="I1970" s="876"/>
      <c r="J1970" s="876"/>
      <c r="K1970" s="876"/>
      <c r="L1970" s="876"/>
      <c r="M1970" s="876"/>
      <c r="N1970" s="872">
        <f t="shared" si="40"/>
        <v>1848</v>
      </c>
    </row>
    <row r="1971" spans="1:14" ht="45">
      <c r="A1971" s="854">
        <v>2281</v>
      </c>
      <c r="B1971" s="877" t="s">
        <v>8196</v>
      </c>
      <c r="C1971" s="876" t="s">
        <v>8197</v>
      </c>
      <c r="D1971" s="705">
        <v>962</v>
      </c>
      <c r="E1971" s="877" t="s">
        <v>145</v>
      </c>
      <c r="F1971" s="857">
        <v>232457.68</v>
      </c>
      <c r="G1971" s="858" t="s">
        <v>6283</v>
      </c>
      <c r="H1971" s="877" t="s">
        <v>8198</v>
      </c>
      <c r="I1971" s="876"/>
      <c r="J1971" s="876"/>
      <c r="K1971" s="876"/>
      <c r="L1971" s="876"/>
      <c r="M1971" s="876"/>
      <c r="N1971" s="872">
        <f t="shared" si="40"/>
        <v>1849</v>
      </c>
    </row>
    <row r="1972" spans="1:14" ht="45">
      <c r="A1972" s="854">
        <v>2282</v>
      </c>
      <c r="B1972" s="877" t="s">
        <v>8199</v>
      </c>
      <c r="C1972" s="876" t="s">
        <v>8200</v>
      </c>
      <c r="D1972" s="705">
        <v>645</v>
      </c>
      <c r="E1972" s="877" t="s">
        <v>145</v>
      </c>
      <c r="F1972" s="857">
        <v>155857.79999999999</v>
      </c>
      <c r="G1972" s="858" t="s">
        <v>6283</v>
      </c>
      <c r="H1972" s="877" t="s">
        <v>8201</v>
      </c>
      <c r="I1972" s="876"/>
      <c r="J1972" s="876"/>
      <c r="K1972" s="876"/>
      <c r="L1972" s="876"/>
      <c r="M1972" s="876"/>
      <c r="N1972" s="872">
        <f t="shared" si="40"/>
        <v>1850</v>
      </c>
    </row>
    <row r="1973" spans="1:14" ht="45">
      <c r="A1973" s="854">
        <v>2283</v>
      </c>
      <c r="B1973" s="877" t="s">
        <v>8202</v>
      </c>
      <c r="C1973" s="876" t="s">
        <v>8203</v>
      </c>
      <c r="D1973" s="705">
        <v>480</v>
      </c>
      <c r="E1973" s="877" t="s">
        <v>145</v>
      </c>
      <c r="F1973" s="857">
        <v>161750.39999999999</v>
      </c>
      <c r="G1973" s="858" t="s">
        <v>6283</v>
      </c>
      <c r="H1973" s="877" t="s">
        <v>8204</v>
      </c>
      <c r="I1973" s="876"/>
      <c r="J1973" s="876"/>
      <c r="K1973" s="876"/>
      <c r="L1973" s="876"/>
      <c r="M1973" s="876"/>
      <c r="N1973" s="872">
        <f t="shared" si="40"/>
        <v>1851</v>
      </c>
    </row>
    <row r="1974" spans="1:14" ht="45">
      <c r="A1974" s="854">
        <v>2284</v>
      </c>
      <c r="B1974" s="877" t="s">
        <v>8205</v>
      </c>
      <c r="C1974" s="876" t="s">
        <v>8206</v>
      </c>
      <c r="D1974" s="705">
        <v>606</v>
      </c>
      <c r="E1974" s="877" t="s">
        <v>145</v>
      </c>
      <c r="F1974" s="857">
        <v>179430.54</v>
      </c>
      <c r="G1974" s="858" t="s">
        <v>6283</v>
      </c>
      <c r="H1974" s="877" t="s">
        <v>8207</v>
      </c>
      <c r="I1974" s="876"/>
      <c r="J1974" s="876"/>
      <c r="K1974" s="876"/>
      <c r="L1974" s="876"/>
      <c r="M1974" s="876"/>
      <c r="N1974" s="872">
        <f t="shared" si="40"/>
        <v>1852</v>
      </c>
    </row>
    <row r="1975" spans="1:14" ht="45">
      <c r="A1975" s="854">
        <v>2285</v>
      </c>
      <c r="B1975" s="877" t="s">
        <v>8208</v>
      </c>
      <c r="C1975" s="876" t="s">
        <v>8209</v>
      </c>
      <c r="D1975" s="705">
        <v>537</v>
      </c>
      <c r="E1975" s="877" t="s">
        <v>145</v>
      </c>
      <c r="F1975" s="857">
        <v>180958.26</v>
      </c>
      <c r="G1975" s="858" t="s">
        <v>6283</v>
      </c>
      <c r="H1975" s="877" t="s">
        <v>8210</v>
      </c>
      <c r="I1975" s="876"/>
      <c r="J1975" s="876"/>
      <c r="K1975" s="876"/>
      <c r="L1975" s="876"/>
      <c r="M1975" s="876"/>
      <c r="N1975" s="872">
        <f t="shared" si="40"/>
        <v>1853</v>
      </c>
    </row>
    <row r="1976" spans="1:14" ht="45">
      <c r="A1976" s="854">
        <v>2286</v>
      </c>
      <c r="B1976" s="877" t="s">
        <v>8211</v>
      </c>
      <c r="C1976" s="876" t="s">
        <v>8212</v>
      </c>
      <c r="D1976" s="705">
        <v>608</v>
      </c>
      <c r="E1976" s="877" t="s">
        <v>145</v>
      </c>
      <c r="F1976" s="857">
        <v>204883.84</v>
      </c>
      <c r="G1976" s="858" t="s">
        <v>6283</v>
      </c>
      <c r="H1976" s="877" t="s">
        <v>8213</v>
      </c>
      <c r="I1976" s="876"/>
      <c r="J1976" s="876"/>
      <c r="K1976" s="876"/>
      <c r="L1976" s="876"/>
      <c r="M1976" s="876"/>
      <c r="N1976" s="872">
        <f t="shared" si="40"/>
        <v>1854</v>
      </c>
    </row>
    <row r="1977" spans="1:14" ht="45">
      <c r="A1977" s="854">
        <v>2287</v>
      </c>
      <c r="B1977" s="877" t="s">
        <v>8214</v>
      </c>
      <c r="C1977" s="876" t="s">
        <v>8215</v>
      </c>
      <c r="D1977" s="705">
        <v>600</v>
      </c>
      <c r="E1977" s="877" t="s">
        <v>145</v>
      </c>
      <c r="F1977" s="857">
        <v>114090</v>
      </c>
      <c r="G1977" s="858" t="s">
        <v>6283</v>
      </c>
      <c r="H1977" s="877" t="s">
        <v>8216</v>
      </c>
      <c r="I1977" s="876"/>
      <c r="J1977" s="876"/>
      <c r="K1977" s="876"/>
      <c r="L1977" s="876"/>
      <c r="M1977" s="876"/>
      <c r="N1977" s="872">
        <f t="shared" si="40"/>
        <v>1855</v>
      </c>
    </row>
    <row r="1978" spans="1:14" ht="45">
      <c r="A1978" s="854">
        <v>2288</v>
      </c>
      <c r="B1978" s="877" t="s">
        <v>8217</v>
      </c>
      <c r="C1978" s="876" t="s">
        <v>8218</v>
      </c>
      <c r="D1978" s="705">
        <v>880</v>
      </c>
      <c r="E1978" s="877" t="s">
        <v>145</v>
      </c>
      <c r="F1978" s="857">
        <v>212643.20000000001</v>
      </c>
      <c r="G1978" s="858" t="s">
        <v>6283</v>
      </c>
      <c r="H1978" s="877" t="s">
        <v>8219</v>
      </c>
      <c r="I1978" s="876"/>
      <c r="J1978" s="876"/>
      <c r="K1978" s="876"/>
      <c r="L1978" s="876"/>
      <c r="M1978" s="876"/>
      <c r="N1978" s="872">
        <f t="shared" si="40"/>
        <v>1856</v>
      </c>
    </row>
    <row r="1979" spans="1:14" ht="45">
      <c r="A1979" s="854">
        <v>2289</v>
      </c>
      <c r="B1979" s="877" t="s">
        <v>8226</v>
      </c>
      <c r="C1979" s="876" t="s">
        <v>8227</v>
      </c>
      <c r="D1979" s="705">
        <v>488</v>
      </c>
      <c r="E1979" s="877" t="s">
        <v>145</v>
      </c>
      <c r="F1979" s="857">
        <v>164446.24</v>
      </c>
      <c r="G1979" s="858"/>
      <c r="H1979" s="877" t="s">
        <v>8228</v>
      </c>
      <c r="I1979" s="876"/>
      <c r="J1979" s="876"/>
      <c r="K1979" s="876"/>
      <c r="L1979" s="876"/>
      <c r="M1979" s="876"/>
      <c r="N1979" s="726">
        <f t="shared" si="40"/>
        <v>1857</v>
      </c>
    </row>
    <row r="1980" spans="1:14" ht="45">
      <c r="A1980" s="854">
        <v>2290</v>
      </c>
      <c r="B1980" s="877" t="s">
        <v>8229</v>
      </c>
      <c r="C1980" s="876" t="s">
        <v>8230</v>
      </c>
      <c r="D1980" s="705">
        <v>660</v>
      </c>
      <c r="E1980" s="877" t="s">
        <v>145</v>
      </c>
      <c r="F1980" s="857">
        <v>195419.4</v>
      </c>
      <c r="G1980" s="858" t="s">
        <v>6283</v>
      </c>
      <c r="H1980" s="877" t="s">
        <v>8231</v>
      </c>
      <c r="I1980" s="876"/>
      <c r="J1980" s="876"/>
      <c r="K1980" s="876"/>
      <c r="L1980" s="876"/>
      <c r="M1980" s="876"/>
      <c r="N1980" s="726">
        <f t="shared" si="40"/>
        <v>1858</v>
      </c>
    </row>
    <row r="1981" spans="1:14" ht="45">
      <c r="A1981" s="854">
        <v>2291</v>
      </c>
      <c r="B1981" s="877" t="s">
        <v>8232</v>
      </c>
      <c r="C1981" s="876" t="s">
        <v>8233</v>
      </c>
      <c r="D1981" s="705">
        <v>562</v>
      </c>
      <c r="E1981" s="877" t="s">
        <v>145</v>
      </c>
      <c r="F1981" s="857">
        <v>189382.76</v>
      </c>
      <c r="G1981" s="858" t="s">
        <v>6283</v>
      </c>
      <c r="H1981" s="877" t="s">
        <v>8234</v>
      </c>
      <c r="I1981" s="876"/>
      <c r="J1981" s="876"/>
      <c r="K1981" s="876"/>
      <c r="L1981" s="876"/>
      <c r="M1981" s="876"/>
      <c r="N1981" s="726">
        <f t="shared" si="40"/>
        <v>1859</v>
      </c>
    </row>
    <row r="1982" spans="1:14" ht="45">
      <c r="A1982" s="854">
        <v>2292</v>
      </c>
      <c r="B1982" s="877" t="s">
        <v>8236</v>
      </c>
      <c r="C1982" s="876" t="s">
        <v>8237</v>
      </c>
      <c r="D1982" s="705">
        <v>594</v>
      </c>
      <c r="E1982" s="877" t="s">
        <v>145</v>
      </c>
      <c r="F1982" s="857">
        <v>200166.12</v>
      </c>
      <c r="G1982" s="858" t="s">
        <v>6283</v>
      </c>
      <c r="H1982" s="877" t="s">
        <v>8238</v>
      </c>
      <c r="I1982" s="876"/>
      <c r="J1982" s="876"/>
      <c r="K1982" s="876"/>
      <c r="L1982" s="876"/>
      <c r="M1982" s="876"/>
      <c r="N1982" s="726">
        <f t="shared" si="40"/>
        <v>1860</v>
      </c>
    </row>
    <row r="1983" spans="1:14" ht="45">
      <c r="A1983" s="854">
        <v>2293</v>
      </c>
      <c r="B1983" s="877" t="s">
        <v>8239</v>
      </c>
      <c r="C1983" s="876" t="s">
        <v>8240</v>
      </c>
      <c r="D1983" s="705">
        <v>903</v>
      </c>
      <c r="E1983" s="877" t="s">
        <v>145</v>
      </c>
      <c r="F1983" s="857">
        <v>267369.27</v>
      </c>
      <c r="G1983" s="858" t="s">
        <v>6283</v>
      </c>
      <c r="H1983" s="877" t="s">
        <v>8241</v>
      </c>
      <c r="I1983" s="876"/>
      <c r="J1983" s="876"/>
      <c r="K1983" s="876"/>
      <c r="L1983" s="876"/>
      <c r="M1983" s="876"/>
      <c r="N1983" s="726">
        <f t="shared" si="40"/>
        <v>1861</v>
      </c>
    </row>
    <row r="1984" spans="1:14" ht="45">
      <c r="A1984" s="854">
        <v>2294</v>
      </c>
      <c r="B1984" s="877" t="s">
        <v>8242</v>
      </c>
      <c r="C1984" s="876" t="s">
        <v>8243</v>
      </c>
      <c r="D1984" s="705">
        <v>539</v>
      </c>
      <c r="E1984" s="877" t="s">
        <v>145</v>
      </c>
      <c r="F1984" s="857">
        <v>154143.22</v>
      </c>
      <c r="G1984" s="858" t="s">
        <v>6283</v>
      </c>
      <c r="H1984" s="877" t="s">
        <v>8244</v>
      </c>
      <c r="I1984" s="876"/>
      <c r="J1984" s="876"/>
      <c r="K1984" s="876"/>
      <c r="L1984" s="876"/>
      <c r="M1984" s="876"/>
      <c r="N1984" s="726">
        <f t="shared" si="40"/>
        <v>1862</v>
      </c>
    </row>
    <row r="1985" spans="1:14" ht="45">
      <c r="A1985" s="854">
        <v>2295</v>
      </c>
      <c r="B1985" s="877" t="s">
        <v>8245</v>
      </c>
      <c r="C1985" s="876" t="s">
        <v>8246</v>
      </c>
      <c r="D1985" s="705">
        <v>809</v>
      </c>
      <c r="E1985" s="877" t="s">
        <v>145</v>
      </c>
      <c r="F1985" s="857">
        <v>231357.82</v>
      </c>
      <c r="G1985" s="858" t="s">
        <v>6283</v>
      </c>
      <c r="H1985" s="877" t="s">
        <v>8247</v>
      </c>
      <c r="I1985" s="876"/>
      <c r="J1985" s="876"/>
      <c r="K1985" s="876"/>
      <c r="L1985" s="876"/>
      <c r="M1985" s="876"/>
      <c r="N1985" s="726">
        <f t="shared" si="40"/>
        <v>1863</v>
      </c>
    </row>
    <row r="1986" spans="1:14" ht="45">
      <c r="A1986" s="854">
        <v>2296</v>
      </c>
      <c r="B1986" s="877" t="s">
        <v>8248</v>
      </c>
      <c r="C1986" s="876" t="s">
        <v>8249</v>
      </c>
      <c r="D1986" s="705">
        <v>624</v>
      </c>
      <c r="E1986" s="877" t="s">
        <v>145</v>
      </c>
      <c r="F1986" s="857">
        <v>184760.16</v>
      </c>
      <c r="G1986" s="858" t="s">
        <v>6283</v>
      </c>
      <c r="H1986" s="877" t="s">
        <v>8250</v>
      </c>
      <c r="I1986" s="876"/>
      <c r="J1986" s="876"/>
      <c r="K1986" s="876"/>
      <c r="L1986" s="876"/>
      <c r="M1986" s="876"/>
      <c r="N1986" s="726">
        <f t="shared" si="40"/>
        <v>1864</v>
      </c>
    </row>
    <row r="1987" spans="1:14" ht="45">
      <c r="A1987" s="854">
        <v>2297</v>
      </c>
      <c r="B1987" s="877" t="s">
        <v>8251</v>
      </c>
      <c r="C1987" s="876" t="s">
        <v>8252</v>
      </c>
      <c r="D1987" s="705">
        <v>623</v>
      </c>
      <c r="E1987" s="877" t="s">
        <v>145</v>
      </c>
      <c r="F1987" s="857">
        <v>178165.54</v>
      </c>
      <c r="G1987" s="858" t="s">
        <v>6283</v>
      </c>
      <c r="H1987" s="877" t="s">
        <v>8253</v>
      </c>
      <c r="I1987" s="876"/>
      <c r="J1987" s="876"/>
      <c r="K1987" s="876"/>
      <c r="L1987" s="876"/>
      <c r="M1987" s="876"/>
      <c r="N1987" s="726">
        <f t="shared" si="40"/>
        <v>1865</v>
      </c>
    </row>
    <row r="1988" spans="1:14" ht="45">
      <c r="A1988" s="854">
        <v>2298</v>
      </c>
      <c r="B1988" s="877" t="s">
        <v>8254</v>
      </c>
      <c r="C1988" s="876" t="s">
        <v>8255</v>
      </c>
      <c r="D1988" s="705">
        <v>252</v>
      </c>
      <c r="E1988" s="877" t="s">
        <v>145</v>
      </c>
      <c r="F1988" s="857">
        <v>82041.119999999995</v>
      </c>
      <c r="G1988" s="858" t="s">
        <v>6283</v>
      </c>
      <c r="H1988" s="877" t="s">
        <v>8256</v>
      </c>
      <c r="I1988" s="876"/>
      <c r="J1988" s="876"/>
      <c r="K1988" s="876"/>
      <c r="L1988" s="876"/>
      <c r="M1988" s="876"/>
      <c r="N1988" s="726">
        <f t="shared" si="40"/>
        <v>1866</v>
      </c>
    </row>
    <row r="1989" spans="1:14" ht="45">
      <c r="A1989" s="854">
        <v>2299</v>
      </c>
      <c r="B1989" s="877" t="s">
        <v>8257</v>
      </c>
      <c r="C1989" s="876" t="s">
        <v>8258</v>
      </c>
      <c r="D1989" s="705">
        <v>588</v>
      </c>
      <c r="E1989" s="877" t="s">
        <v>145</v>
      </c>
      <c r="F1989" s="857">
        <v>198144.24</v>
      </c>
      <c r="G1989" s="858" t="s">
        <v>6283</v>
      </c>
      <c r="H1989" s="877" t="s">
        <v>8259</v>
      </c>
      <c r="I1989" s="876"/>
      <c r="J1989" s="876"/>
      <c r="K1989" s="876"/>
      <c r="L1989" s="876"/>
      <c r="M1989" s="876"/>
      <c r="N1989" s="726">
        <f t="shared" si="40"/>
        <v>1867</v>
      </c>
    </row>
    <row r="1990" spans="1:14" ht="45">
      <c r="A1990" s="854">
        <v>2300</v>
      </c>
      <c r="B1990" s="877" t="s">
        <v>8265</v>
      </c>
      <c r="C1990" s="876" t="s">
        <v>8266</v>
      </c>
      <c r="D1990" s="705">
        <v>600</v>
      </c>
      <c r="E1990" s="877" t="s">
        <v>145</v>
      </c>
      <c r="F1990" s="857">
        <v>202188</v>
      </c>
      <c r="G1990" s="858" t="s">
        <v>6283</v>
      </c>
      <c r="H1990" s="877" t="s">
        <v>8267</v>
      </c>
      <c r="I1990" s="876"/>
      <c r="J1990" s="876"/>
      <c r="K1990" s="876"/>
      <c r="L1990" s="876"/>
      <c r="M1990" s="876"/>
      <c r="N1990" s="726">
        <f t="shared" si="40"/>
        <v>1868</v>
      </c>
    </row>
    <row r="1991" spans="1:14" ht="45">
      <c r="A1991" s="854">
        <v>2301</v>
      </c>
      <c r="B1991" s="877" t="s">
        <v>8268</v>
      </c>
      <c r="C1991" s="876" t="s">
        <v>8269</v>
      </c>
      <c r="D1991" s="705">
        <v>498</v>
      </c>
      <c r="E1991" s="877" t="s">
        <v>145</v>
      </c>
      <c r="F1991" s="857">
        <v>167816.04</v>
      </c>
      <c r="G1991" s="858" t="s">
        <v>6283</v>
      </c>
      <c r="H1991" s="877" t="s">
        <v>8270</v>
      </c>
      <c r="I1991" s="876"/>
      <c r="J1991" s="876"/>
      <c r="K1991" s="876"/>
      <c r="L1991" s="876"/>
      <c r="M1991" s="876"/>
      <c r="N1991" s="726">
        <f t="shared" si="40"/>
        <v>1869</v>
      </c>
    </row>
    <row r="1992" spans="1:14" ht="45">
      <c r="A1992" s="854">
        <v>2302</v>
      </c>
      <c r="B1992" s="877" t="s">
        <v>8271</v>
      </c>
      <c r="C1992" s="876" t="s">
        <v>8272</v>
      </c>
      <c r="D1992" s="705">
        <v>604</v>
      </c>
      <c r="E1992" s="877" t="s">
        <v>145</v>
      </c>
      <c r="F1992" s="857">
        <v>203535.92</v>
      </c>
      <c r="G1992" s="858" t="s">
        <v>6283</v>
      </c>
      <c r="H1992" s="877" t="s">
        <v>8273</v>
      </c>
      <c r="I1992" s="876"/>
      <c r="J1992" s="876"/>
      <c r="K1992" s="876"/>
      <c r="L1992" s="876"/>
      <c r="M1992" s="876"/>
      <c r="N1992" s="726">
        <f t="shared" si="40"/>
        <v>1870</v>
      </c>
    </row>
    <row r="1993" spans="1:14" ht="45">
      <c r="A1993" s="854">
        <v>2303</v>
      </c>
      <c r="B1993" s="877" t="s">
        <v>8274</v>
      </c>
      <c r="C1993" s="876" t="s">
        <v>8275</v>
      </c>
      <c r="D1993" s="705">
        <v>1000</v>
      </c>
      <c r="E1993" s="877" t="s">
        <v>145</v>
      </c>
      <c r="F1993" s="857">
        <v>325560</v>
      </c>
      <c r="G1993" s="858" t="s">
        <v>6283</v>
      </c>
      <c r="H1993" s="877" t="s">
        <v>8276</v>
      </c>
      <c r="I1993" s="876"/>
      <c r="J1993" s="876"/>
      <c r="K1993" s="876"/>
      <c r="L1993" s="876"/>
      <c r="M1993" s="876"/>
      <c r="N1993" s="726">
        <f t="shared" si="40"/>
        <v>1871</v>
      </c>
    </row>
    <row r="1994" spans="1:14" ht="45">
      <c r="A1994" s="854">
        <v>2304</v>
      </c>
      <c r="B1994" s="877" t="s">
        <v>8277</v>
      </c>
      <c r="C1994" s="876" t="s">
        <v>8278</v>
      </c>
      <c r="D1994" s="705">
        <v>583</v>
      </c>
      <c r="E1994" s="877" t="s">
        <v>145</v>
      </c>
      <c r="F1994" s="857">
        <v>166726.34</v>
      </c>
      <c r="G1994" s="858" t="s">
        <v>6283</v>
      </c>
      <c r="H1994" s="877" t="s">
        <v>8279</v>
      </c>
      <c r="I1994" s="876"/>
      <c r="J1994" s="876"/>
      <c r="K1994" s="876"/>
      <c r="L1994" s="876"/>
      <c r="M1994" s="876"/>
      <c r="N1994" s="726">
        <f t="shared" si="40"/>
        <v>1872</v>
      </c>
    </row>
    <row r="1995" spans="1:14" ht="45">
      <c r="A1995" s="854">
        <v>2305</v>
      </c>
      <c r="B1995" s="877" t="s">
        <v>8280</v>
      </c>
      <c r="C1995" s="876" t="s">
        <v>8281</v>
      </c>
      <c r="D1995" s="705">
        <v>630</v>
      </c>
      <c r="E1995" s="877" t="s">
        <v>145</v>
      </c>
      <c r="F1995" s="857">
        <v>152233.20000000001</v>
      </c>
      <c r="G1995" s="858" t="s">
        <v>6283</v>
      </c>
      <c r="H1995" s="877" t="s">
        <v>8282</v>
      </c>
      <c r="I1995" s="876"/>
      <c r="J1995" s="876"/>
      <c r="K1995" s="876"/>
      <c r="L1995" s="876"/>
      <c r="M1995" s="876"/>
      <c r="N1995" s="726">
        <f t="shared" si="40"/>
        <v>1873</v>
      </c>
    </row>
    <row r="1996" spans="1:14" ht="45">
      <c r="A1996" s="854">
        <v>2306</v>
      </c>
      <c r="B1996" s="877" t="s">
        <v>8283</v>
      </c>
      <c r="C1996" s="876" t="s">
        <v>8284</v>
      </c>
      <c r="D1996" s="876">
        <v>589</v>
      </c>
      <c r="E1996" s="877" t="s">
        <v>145</v>
      </c>
      <c r="F1996" s="857">
        <v>198481.22</v>
      </c>
      <c r="G1996" s="858" t="s">
        <v>6283</v>
      </c>
      <c r="H1996" s="877" t="s">
        <v>8285</v>
      </c>
      <c r="I1996" s="876"/>
      <c r="J1996" s="876"/>
      <c r="K1996" s="876"/>
      <c r="L1996" s="876"/>
      <c r="M1996" s="876"/>
      <c r="N1996" s="726">
        <f t="shared" si="40"/>
        <v>1874</v>
      </c>
    </row>
    <row r="1997" spans="1:14" ht="45">
      <c r="A1997" s="854">
        <v>2307</v>
      </c>
      <c r="B1997" s="877" t="s">
        <v>8286</v>
      </c>
      <c r="C1997" s="876" t="s">
        <v>8287</v>
      </c>
      <c r="D1997" s="876">
        <v>736</v>
      </c>
      <c r="E1997" s="877" t="s">
        <v>145</v>
      </c>
      <c r="F1997" s="857">
        <v>177847.04000000001</v>
      </c>
      <c r="G1997" s="858" t="s">
        <v>6283</v>
      </c>
      <c r="H1997" s="877" t="s">
        <v>8288</v>
      </c>
      <c r="I1997" s="876"/>
      <c r="J1997" s="876"/>
      <c r="K1997" s="876"/>
      <c r="L1997" s="876"/>
      <c r="M1997" s="876"/>
      <c r="N1997" s="726">
        <f t="shared" si="40"/>
        <v>1875</v>
      </c>
    </row>
    <row r="1998" spans="1:14" ht="45">
      <c r="A1998" s="854">
        <v>2308</v>
      </c>
      <c r="B1998" s="877" t="s">
        <v>8289</v>
      </c>
      <c r="C1998" s="876" t="s">
        <v>8290</v>
      </c>
      <c r="D1998" s="876">
        <v>777</v>
      </c>
      <c r="E1998" s="877" t="s">
        <v>145</v>
      </c>
      <c r="F1998" s="857">
        <v>187754.28</v>
      </c>
      <c r="G1998" s="858" t="s">
        <v>6283</v>
      </c>
      <c r="H1998" s="877" t="s">
        <v>8291</v>
      </c>
      <c r="I1998" s="876"/>
      <c r="J1998" s="876"/>
      <c r="K1998" s="876"/>
      <c r="L1998" s="876"/>
      <c r="M1998" s="876"/>
      <c r="N1998" s="726">
        <f t="shared" si="40"/>
        <v>1876</v>
      </c>
    </row>
    <row r="1999" spans="1:14" ht="45">
      <c r="A1999" s="854">
        <v>2309</v>
      </c>
      <c r="B1999" s="877" t="s">
        <v>8292</v>
      </c>
      <c r="C1999" s="876" t="s">
        <v>8293</v>
      </c>
      <c r="D1999" s="876">
        <v>1117</v>
      </c>
      <c r="E1999" s="877" t="s">
        <v>145</v>
      </c>
      <c r="F1999" s="857">
        <v>269911.88</v>
      </c>
      <c r="G1999" s="858" t="s">
        <v>6283</v>
      </c>
      <c r="H1999" s="877" t="s">
        <v>8294</v>
      </c>
      <c r="I1999" s="876"/>
      <c r="J1999" s="876"/>
      <c r="K1999" s="876"/>
      <c r="L1999" s="876"/>
      <c r="M1999" s="876"/>
      <c r="N1999" s="726">
        <f t="shared" si="40"/>
        <v>1877</v>
      </c>
    </row>
    <row r="2000" spans="1:14" ht="45">
      <c r="A2000" s="854">
        <v>2310</v>
      </c>
      <c r="B2000" s="877" t="s">
        <v>8295</v>
      </c>
      <c r="C2000" s="876" t="s">
        <v>8296</v>
      </c>
      <c r="D2000" s="876">
        <v>585</v>
      </c>
      <c r="E2000" s="877" t="s">
        <v>145</v>
      </c>
      <c r="F2000" s="857">
        <v>197133.3</v>
      </c>
      <c r="G2000" s="858" t="s">
        <v>6283</v>
      </c>
      <c r="H2000" s="877" t="s">
        <v>8297</v>
      </c>
      <c r="I2000" s="876"/>
      <c r="J2000" s="876"/>
      <c r="K2000" s="876"/>
      <c r="L2000" s="876"/>
      <c r="M2000" s="876"/>
      <c r="N2000" s="726">
        <f t="shared" si="40"/>
        <v>1878</v>
      </c>
    </row>
    <row r="2001" spans="1:14" ht="45">
      <c r="A2001" s="854">
        <v>2311</v>
      </c>
      <c r="B2001" s="877" t="s">
        <v>8298</v>
      </c>
      <c r="C2001" s="876" t="s">
        <v>8299</v>
      </c>
      <c r="D2001" s="876">
        <v>819</v>
      </c>
      <c r="E2001" s="877" t="s">
        <v>145</v>
      </c>
      <c r="F2001" s="857">
        <v>197903.16</v>
      </c>
      <c r="G2001" s="858" t="s">
        <v>6283</v>
      </c>
      <c r="H2001" s="877" t="s">
        <v>8300</v>
      </c>
      <c r="I2001" s="876"/>
      <c r="J2001" s="876"/>
      <c r="K2001" s="876"/>
      <c r="L2001" s="876"/>
      <c r="M2001" s="876"/>
      <c r="N2001" s="726">
        <f t="shared" si="40"/>
        <v>1879</v>
      </c>
    </row>
    <row r="2002" spans="1:14" ht="45">
      <c r="A2002" s="854">
        <v>2312</v>
      </c>
      <c r="B2002" s="877" t="s">
        <v>8301</v>
      </c>
      <c r="C2002" s="876" t="s">
        <v>8302</v>
      </c>
      <c r="D2002" s="876">
        <v>673</v>
      </c>
      <c r="E2002" s="877" t="s">
        <v>145</v>
      </c>
      <c r="F2002" s="857">
        <v>226787.54</v>
      </c>
      <c r="G2002" s="858" t="s">
        <v>6283</v>
      </c>
      <c r="H2002" s="877" t="s">
        <v>8303</v>
      </c>
      <c r="I2002" s="876"/>
      <c r="J2002" s="876"/>
      <c r="K2002" s="876"/>
      <c r="L2002" s="876"/>
      <c r="M2002" s="876"/>
      <c r="N2002" s="726">
        <f t="shared" si="40"/>
        <v>1880</v>
      </c>
    </row>
    <row r="2003" spans="1:14" ht="45">
      <c r="A2003" s="854">
        <v>2313</v>
      </c>
      <c r="B2003" s="877" t="s">
        <v>8304</v>
      </c>
      <c r="C2003" s="876" t="s">
        <v>8305</v>
      </c>
      <c r="D2003" s="876">
        <v>352</v>
      </c>
      <c r="E2003" s="877" t="s">
        <v>145</v>
      </c>
      <c r="F2003" s="857">
        <v>118616.96000000001</v>
      </c>
      <c r="G2003" s="858" t="s">
        <v>6283</v>
      </c>
      <c r="H2003" s="877" t="s">
        <v>8306</v>
      </c>
      <c r="I2003" s="876"/>
      <c r="J2003" s="876"/>
      <c r="K2003" s="876"/>
      <c r="L2003" s="876"/>
      <c r="M2003" s="876"/>
      <c r="N2003" s="726">
        <f t="shared" si="40"/>
        <v>1881</v>
      </c>
    </row>
    <row r="2004" spans="1:14" ht="45">
      <c r="A2004" s="854">
        <v>2314</v>
      </c>
      <c r="B2004" s="877" t="s">
        <v>8307</v>
      </c>
      <c r="C2004" s="876" t="s">
        <v>8308</v>
      </c>
      <c r="D2004" s="876">
        <v>610</v>
      </c>
      <c r="E2004" s="877" t="s">
        <v>145</v>
      </c>
      <c r="F2004" s="857">
        <v>205557.8</v>
      </c>
      <c r="G2004" s="858" t="s">
        <v>6283</v>
      </c>
      <c r="H2004" s="877" t="s">
        <v>8309</v>
      </c>
      <c r="I2004" s="876"/>
      <c r="J2004" s="876"/>
      <c r="K2004" s="876"/>
      <c r="L2004" s="876"/>
      <c r="M2004" s="876"/>
      <c r="N2004" s="726">
        <f t="shared" si="40"/>
        <v>1882</v>
      </c>
    </row>
    <row r="2005" spans="1:14" ht="45">
      <c r="A2005" s="854">
        <v>2315</v>
      </c>
      <c r="B2005" s="877" t="s">
        <v>8310</v>
      </c>
      <c r="C2005" s="876" t="s">
        <v>8311</v>
      </c>
      <c r="D2005" s="876">
        <v>418</v>
      </c>
      <c r="E2005" s="877" t="s">
        <v>145</v>
      </c>
      <c r="F2005" s="857">
        <v>140857.64000000001</v>
      </c>
      <c r="G2005" s="858" t="s">
        <v>6283</v>
      </c>
      <c r="H2005" s="877" t="s">
        <v>8312</v>
      </c>
      <c r="I2005" s="876"/>
      <c r="J2005" s="876"/>
      <c r="K2005" s="876"/>
      <c r="L2005" s="876"/>
      <c r="M2005" s="876"/>
      <c r="N2005" s="726">
        <f t="shared" si="40"/>
        <v>1883</v>
      </c>
    </row>
    <row r="2006" spans="1:14" ht="45">
      <c r="A2006" s="854">
        <v>2316</v>
      </c>
      <c r="B2006" s="877" t="s">
        <v>8313</v>
      </c>
      <c r="C2006" s="876" t="s">
        <v>8314</v>
      </c>
      <c r="D2006" s="876">
        <v>693</v>
      </c>
      <c r="E2006" s="877" t="s">
        <v>145</v>
      </c>
      <c r="F2006" s="857">
        <v>233527.14</v>
      </c>
      <c r="G2006" s="858" t="s">
        <v>6283</v>
      </c>
      <c r="H2006" s="877" t="s">
        <v>8315</v>
      </c>
      <c r="I2006" s="876"/>
      <c r="J2006" s="876"/>
      <c r="K2006" s="876"/>
      <c r="L2006" s="876"/>
      <c r="M2006" s="876"/>
      <c r="N2006" s="726">
        <f t="shared" si="40"/>
        <v>1884</v>
      </c>
    </row>
    <row r="2007" spans="1:14" ht="45">
      <c r="A2007" s="854">
        <v>2317</v>
      </c>
      <c r="B2007" s="877" t="s">
        <v>8316</v>
      </c>
      <c r="C2007" s="876" t="s">
        <v>8317</v>
      </c>
      <c r="D2007" s="876">
        <v>681</v>
      </c>
      <c r="E2007" s="877" t="s">
        <v>145</v>
      </c>
      <c r="F2007" s="857">
        <v>229483.38</v>
      </c>
      <c r="G2007" s="858" t="s">
        <v>6283</v>
      </c>
      <c r="H2007" s="877" t="s">
        <v>8318</v>
      </c>
      <c r="I2007" s="876"/>
      <c r="J2007" s="876"/>
      <c r="K2007" s="876"/>
      <c r="L2007" s="876"/>
      <c r="M2007" s="876"/>
      <c r="N2007" s="726">
        <f t="shared" si="40"/>
        <v>1885</v>
      </c>
    </row>
    <row r="2008" spans="1:14" ht="45">
      <c r="A2008" s="854">
        <v>2318</v>
      </c>
      <c r="B2008" s="877" t="s">
        <v>8319</v>
      </c>
      <c r="C2008" s="876" t="s">
        <v>8320</v>
      </c>
      <c r="D2008" s="876">
        <v>467</v>
      </c>
      <c r="E2008" s="877" t="s">
        <v>145</v>
      </c>
      <c r="F2008" s="857">
        <v>157369.66</v>
      </c>
      <c r="G2008" s="858" t="s">
        <v>6283</v>
      </c>
      <c r="H2008" s="877" t="s">
        <v>8321</v>
      </c>
      <c r="I2008" s="876"/>
      <c r="J2008" s="876"/>
      <c r="K2008" s="876"/>
      <c r="L2008" s="876"/>
      <c r="M2008" s="876"/>
      <c r="N2008" s="726">
        <f t="shared" si="40"/>
        <v>1886</v>
      </c>
    </row>
    <row r="2009" spans="1:14" ht="45">
      <c r="A2009" s="854">
        <v>2319</v>
      </c>
      <c r="B2009" s="877" t="s">
        <v>8322</v>
      </c>
      <c r="C2009" s="876" t="s">
        <v>8323</v>
      </c>
      <c r="D2009" s="876">
        <v>568</v>
      </c>
      <c r="E2009" s="877" t="s">
        <v>145</v>
      </c>
      <c r="F2009" s="857">
        <v>191404.64</v>
      </c>
      <c r="G2009" s="858" t="s">
        <v>6283</v>
      </c>
      <c r="H2009" s="877" t="s">
        <v>8324</v>
      </c>
      <c r="I2009" s="876"/>
      <c r="J2009" s="876"/>
      <c r="K2009" s="876"/>
      <c r="L2009" s="876"/>
      <c r="M2009" s="876"/>
      <c r="N2009" s="726">
        <f t="shared" si="40"/>
        <v>1887</v>
      </c>
    </row>
    <row r="2010" spans="1:14" ht="45">
      <c r="A2010" s="854">
        <v>2320</v>
      </c>
      <c r="B2010" s="877" t="s">
        <v>8325</v>
      </c>
      <c r="C2010" s="876" t="s">
        <v>8326</v>
      </c>
      <c r="D2010" s="876">
        <v>569</v>
      </c>
      <c r="E2010" s="877" t="s">
        <v>145</v>
      </c>
      <c r="F2010" s="857">
        <v>191741.62</v>
      </c>
      <c r="G2010" s="858" t="s">
        <v>6283</v>
      </c>
      <c r="H2010" s="877" t="s">
        <v>8327</v>
      </c>
      <c r="I2010" s="876"/>
      <c r="J2010" s="876"/>
      <c r="K2010" s="876"/>
      <c r="L2010" s="876"/>
      <c r="M2010" s="876"/>
      <c r="N2010" s="726">
        <f t="shared" si="40"/>
        <v>1888</v>
      </c>
    </row>
    <row r="2011" spans="1:14" ht="45">
      <c r="A2011" s="854">
        <v>2321</v>
      </c>
      <c r="B2011" s="877" t="s">
        <v>8328</v>
      </c>
      <c r="C2011" s="876" t="s">
        <v>8329</v>
      </c>
      <c r="D2011" s="876">
        <v>700</v>
      </c>
      <c r="E2011" s="877" t="s">
        <v>145</v>
      </c>
      <c r="F2011" s="857">
        <v>235886</v>
      </c>
      <c r="G2011" s="858" t="s">
        <v>6283</v>
      </c>
      <c r="H2011" s="877" t="s">
        <v>8330</v>
      </c>
      <c r="I2011" s="876"/>
      <c r="J2011" s="876"/>
      <c r="K2011" s="876"/>
      <c r="L2011" s="876"/>
      <c r="M2011" s="876"/>
      <c r="N2011" s="726">
        <f t="shared" si="40"/>
        <v>1889</v>
      </c>
    </row>
    <row r="2012" spans="1:14" ht="45">
      <c r="A2012" s="854">
        <v>2322</v>
      </c>
      <c r="B2012" s="877" t="s">
        <v>8331</v>
      </c>
      <c r="C2012" s="876" t="s">
        <v>8332</v>
      </c>
      <c r="D2012" s="876">
        <v>629</v>
      </c>
      <c r="E2012" s="877" t="s">
        <v>145</v>
      </c>
      <c r="F2012" s="857">
        <v>186240.61</v>
      </c>
      <c r="G2012" s="858" t="s">
        <v>6283</v>
      </c>
      <c r="H2012" s="877" t="s">
        <v>8333</v>
      </c>
      <c r="I2012" s="876"/>
      <c r="J2012" s="876"/>
      <c r="K2012" s="876"/>
      <c r="L2012" s="876"/>
      <c r="M2012" s="876"/>
      <c r="N2012" s="726">
        <f t="shared" si="40"/>
        <v>1890</v>
      </c>
    </row>
    <row r="2013" spans="1:14" ht="45">
      <c r="A2013" s="854">
        <v>2323</v>
      </c>
      <c r="B2013" s="877" t="s">
        <v>8334</v>
      </c>
      <c r="C2013" s="876" t="s">
        <v>8335</v>
      </c>
      <c r="D2013" s="876">
        <v>450</v>
      </c>
      <c r="E2013" s="877" t="s">
        <v>145</v>
      </c>
      <c r="F2013" s="857">
        <v>108738</v>
      </c>
      <c r="G2013" s="858" t="s">
        <v>6283</v>
      </c>
      <c r="H2013" s="877" t="s">
        <v>8336</v>
      </c>
      <c r="I2013" s="876"/>
      <c r="J2013" s="876"/>
      <c r="K2013" s="876"/>
      <c r="L2013" s="876"/>
      <c r="M2013" s="876"/>
      <c r="N2013" s="726">
        <f t="shared" si="40"/>
        <v>1891</v>
      </c>
    </row>
    <row r="2014" spans="1:14" ht="45">
      <c r="A2014" s="854">
        <v>2324</v>
      </c>
      <c r="B2014" s="877" t="s">
        <v>8337</v>
      </c>
      <c r="C2014" s="876" t="s">
        <v>8338</v>
      </c>
      <c r="D2014" s="876">
        <v>569</v>
      </c>
      <c r="E2014" s="877" t="s">
        <v>145</v>
      </c>
      <c r="F2014" s="857">
        <v>191741.62</v>
      </c>
      <c r="G2014" s="858" t="s">
        <v>6283</v>
      </c>
      <c r="H2014" s="877" t="s">
        <v>8339</v>
      </c>
      <c r="I2014" s="876"/>
      <c r="J2014" s="876"/>
      <c r="K2014" s="876"/>
      <c r="L2014" s="876"/>
      <c r="M2014" s="876"/>
      <c r="N2014" s="726">
        <f t="shared" si="40"/>
        <v>1892</v>
      </c>
    </row>
    <row r="2015" spans="1:14" ht="45">
      <c r="A2015" s="854">
        <v>2325</v>
      </c>
      <c r="B2015" s="877" t="s">
        <v>8340</v>
      </c>
      <c r="C2015" s="876" t="s">
        <v>8341</v>
      </c>
      <c r="D2015" s="876">
        <v>583</v>
      </c>
      <c r="E2015" s="877" t="s">
        <v>145</v>
      </c>
      <c r="F2015" s="857">
        <v>196459.34</v>
      </c>
      <c r="G2015" s="858" t="s">
        <v>6283</v>
      </c>
      <c r="H2015" s="877" t="s">
        <v>8342</v>
      </c>
      <c r="I2015" s="876"/>
      <c r="J2015" s="876"/>
      <c r="K2015" s="876"/>
      <c r="L2015" s="876"/>
      <c r="M2015" s="876"/>
      <c r="N2015" s="726">
        <f t="shared" si="40"/>
        <v>1893</v>
      </c>
    </row>
    <row r="2016" spans="1:14" ht="45">
      <c r="A2016" s="854">
        <v>2326</v>
      </c>
      <c r="B2016" s="877" t="s">
        <v>8343</v>
      </c>
      <c r="C2016" s="876" t="s">
        <v>8344</v>
      </c>
      <c r="D2016" s="876">
        <v>502</v>
      </c>
      <c r="E2016" s="877" t="s">
        <v>145</v>
      </c>
      <c r="F2016" s="857">
        <v>169163.96</v>
      </c>
      <c r="G2016" s="858" t="s">
        <v>6283</v>
      </c>
      <c r="H2016" s="877" t="s">
        <v>8345</v>
      </c>
      <c r="I2016" s="876"/>
      <c r="J2016" s="876"/>
      <c r="K2016" s="876"/>
      <c r="L2016" s="876"/>
      <c r="M2016" s="876"/>
      <c r="N2016" s="726">
        <f t="shared" si="40"/>
        <v>1894</v>
      </c>
    </row>
    <row r="2017" spans="1:14" ht="45">
      <c r="A2017" s="854">
        <v>2327</v>
      </c>
      <c r="B2017" s="877" t="s">
        <v>8346</v>
      </c>
      <c r="C2017" s="876" t="s">
        <v>8347</v>
      </c>
      <c r="D2017" s="876">
        <v>624</v>
      </c>
      <c r="E2017" s="877" t="s">
        <v>145</v>
      </c>
      <c r="F2017" s="857">
        <v>210275.52</v>
      </c>
      <c r="G2017" s="858" t="s">
        <v>6283</v>
      </c>
      <c r="H2017" s="877" t="s">
        <v>8348</v>
      </c>
      <c r="I2017" s="876"/>
      <c r="J2017" s="876"/>
      <c r="K2017" s="876"/>
      <c r="L2017" s="876"/>
      <c r="M2017" s="876"/>
      <c r="N2017" s="726">
        <f t="shared" si="40"/>
        <v>1895</v>
      </c>
    </row>
    <row r="2018" spans="1:14" ht="45">
      <c r="A2018" s="854">
        <v>2328</v>
      </c>
      <c r="B2018" s="877" t="s">
        <v>8352</v>
      </c>
      <c r="C2018" s="876" t="s">
        <v>8353</v>
      </c>
      <c r="D2018" s="876">
        <v>726</v>
      </c>
      <c r="E2018" s="877" t="s">
        <v>145</v>
      </c>
      <c r="F2018" s="857">
        <v>214961.34</v>
      </c>
      <c r="G2018" s="858" t="s">
        <v>6283</v>
      </c>
      <c r="H2018" s="877" t="s">
        <v>8354</v>
      </c>
      <c r="I2018" s="876"/>
      <c r="J2018" s="876"/>
      <c r="K2018" s="876"/>
      <c r="L2018" s="876"/>
      <c r="M2018" s="876"/>
      <c r="N2018" s="726">
        <f t="shared" si="40"/>
        <v>1896</v>
      </c>
    </row>
    <row r="2019" spans="1:14" ht="45">
      <c r="A2019" s="854">
        <v>2329</v>
      </c>
      <c r="B2019" s="877" t="s">
        <v>8355</v>
      </c>
      <c r="C2019" s="876" t="s">
        <v>8356</v>
      </c>
      <c r="D2019" s="876">
        <v>683</v>
      </c>
      <c r="E2019" s="877" t="s">
        <v>145</v>
      </c>
      <c r="F2019" s="857">
        <v>202229.47</v>
      </c>
      <c r="G2019" s="858" t="s">
        <v>6283</v>
      </c>
      <c r="H2019" s="877" t="s">
        <v>8357</v>
      </c>
      <c r="I2019" s="876"/>
      <c r="J2019" s="876"/>
      <c r="K2019" s="876"/>
      <c r="L2019" s="876"/>
      <c r="M2019" s="876"/>
      <c r="N2019" s="726">
        <f t="shared" si="40"/>
        <v>1897</v>
      </c>
    </row>
    <row r="2020" spans="1:14" ht="45">
      <c r="A2020" s="854">
        <v>2330</v>
      </c>
      <c r="B2020" s="877" t="s">
        <v>8358</v>
      </c>
      <c r="C2020" s="876" t="s">
        <v>8359</v>
      </c>
      <c r="D2020" s="876">
        <v>580</v>
      </c>
      <c r="E2020" s="877" t="s">
        <v>145</v>
      </c>
      <c r="F2020" s="857">
        <v>195448.4</v>
      </c>
      <c r="G2020" s="858" t="s">
        <v>6283</v>
      </c>
      <c r="H2020" s="877" t="s">
        <v>8360</v>
      </c>
      <c r="I2020" s="876"/>
      <c r="J2020" s="876"/>
      <c r="K2020" s="876"/>
      <c r="L2020" s="876"/>
      <c r="M2020" s="876"/>
      <c r="N2020" s="726">
        <f t="shared" si="40"/>
        <v>1898</v>
      </c>
    </row>
    <row r="2021" spans="1:14" ht="45">
      <c r="A2021" s="854">
        <v>2331</v>
      </c>
      <c r="B2021" s="877" t="s">
        <v>8361</v>
      </c>
      <c r="C2021" s="876" t="s">
        <v>8362</v>
      </c>
      <c r="D2021" s="876">
        <v>599</v>
      </c>
      <c r="E2021" s="877" t="s">
        <v>145</v>
      </c>
      <c r="F2021" s="857">
        <v>177357.91</v>
      </c>
      <c r="G2021" s="858" t="s">
        <v>6283</v>
      </c>
      <c r="H2021" s="877" t="s">
        <v>8363</v>
      </c>
      <c r="I2021" s="876"/>
      <c r="J2021" s="876"/>
      <c r="K2021" s="876"/>
      <c r="L2021" s="876"/>
      <c r="M2021" s="876"/>
      <c r="N2021" s="726">
        <f t="shared" si="40"/>
        <v>1899</v>
      </c>
    </row>
    <row r="2022" spans="1:14" ht="45">
      <c r="A2022" s="854">
        <v>2332</v>
      </c>
      <c r="B2022" s="877" t="s">
        <v>8364</v>
      </c>
      <c r="C2022" s="876" t="s">
        <v>8365</v>
      </c>
      <c r="D2022" s="876">
        <v>600</v>
      </c>
      <c r="E2022" s="877" t="s">
        <v>145</v>
      </c>
      <c r="F2022" s="857">
        <v>113640</v>
      </c>
      <c r="G2022" s="858" t="s">
        <v>6283</v>
      </c>
      <c r="H2022" s="877" t="s">
        <v>8366</v>
      </c>
      <c r="I2022" s="876"/>
      <c r="J2022" s="876"/>
      <c r="K2022" s="876"/>
      <c r="L2022" s="876"/>
      <c r="M2022" s="876"/>
      <c r="N2022" s="726">
        <f t="shared" ref="N2022:N2086" si="41">N2021+1</f>
        <v>1900</v>
      </c>
    </row>
    <row r="2023" spans="1:14" ht="45">
      <c r="A2023" s="854">
        <v>2333</v>
      </c>
      <c r="B2023" s="877" t="s">
        <v>8367</v>
      </c>
      <c r="C2023" s="876" t="s">
        <v>8368</v>
      </c>
      <c r="D2023" s="876">
        <v>1355</v>
      </c>
      <c r="E2023" s="877" t="s">
        <v>145</v>
      </c>
      <c r="F2023" s="857">
        <v>327422.2</v>
      </c>
      <c r="G2023" s="858" t="s">
        <v>6283</v>
      </c>
      <c r="H2023" s="877" t="s">
        <v>8369</v>
      </c>
      <c r="I2023" s="876"/>
      <c r="J2023" s="876"/>
      <c r="K2023" s="876"/>
      <c r="L2023" s="876"/>
      <c r="M2023" s="876"/>
      <c r="N2023" s="726">
        <f t="shared" si="41"/>
        <v>1901</v>
      </c>
    </row>
    <row r="2024" spans="1:14" ht="45">
      <c r="A2024" s="854">
        <v>2334</v>
      </c>
      <c r="B2024" s="877" t="s">
        <v>8370</v>
      </c>
      <c r="C2024" s="876" t="s">
        <v>8371</v>
      </c>
      <c r="D2024" s="876">
        <v>600</v>
      </c>
      <c r="E2024" s="877" t="s">
        <v>145</v>
      </c>
      <c r="F2024" s="857">
        <v>113640</v>
      </c>
      <c r="G2024" s="858" t="s">
        <v>6283</v>
      </c>
      <c r="H2024" s="877" t="s">
        <v>8372</v>
      </c>
      <c r="I2024" s="876"/>
      <c r="J2024" s="876"/>
      <c r="K2024" s="876"/>
      <c r="L2024" s="876"/>
      <c r="M2024" s="876"/>
      <c r="N2024" s="726">
        <f t="shared" si="41"/>
        <v>1902</v>
      </c>
    </row>
    <row r="2025" spans="1:14" ht="45">
      <c r="A2025" s="854">
        <v>2335</v>
      </c>
      <c r="B2025" s="877" t="s">
        <v>8373</v>
      </c>
      <c r="C2025" s="876" t="s">
        <v>8374</v>
      </c>
      <c r="D2025" s="876">
        <v>714</v>
      </c>
      <c r="E2025" s="877" t="s">
        <v>145</v>
      </c>
      <c r="F2025" s="857">
        <v>172530.96</v>
      </c>
      <c r="G2025" s="858" t="s">
        <v>6283</v>
      </c>
      <c r="H2025" s="877" t="s">
        <v>8375</v>
      </c>
      <c r="I2025" s="876"/>
      <c r="J2025" s="876"/>
      <c r="K2025" s="876"/>
      <c r="L2025" s="876"/>
      <c r="M2025" s="876"/>
      <c r="N2025" s="726">
        <f t="shared" si="41"/>
        <v>1903</v>
      </c>
    </row>
    <row r="2026" spans="1:14" ht="45">
      <c r="A2026" s="854">
        <v>2336</v>
      </c>
      <c r="B2026" s="877" t="s">
        <v>8376</v>
      </c>
      <c r="C2026" s="876" t="s">
        <v>8377</v>
      </c>
      <c r="D2026" s="876">
        <v>470</v>
      </c>
      <c r="E2026" s="877" t="s">
        <v>145</v>
      </c>
      <c r="F2026" s="857">
        <v>113570.8</v>
      </c>
      <c r="G2026" s="858" t="s">
        <v>6283</v>
      </c>
      <c r="H2026" s="877" t="s">
        <v>8378</v>
      </c>
      <c r="I2026" s="876"/>
      <c r="J2026" s="876"/>
      <c r="K2026" s="876"/>
      <c r="L2026" s="876"/>
      <c r="M2026" s="876"/>
      <c r="N2026" s="726">
        <f t="shared" si="41"/>
        <v>1904</v>
      </c>
    </row>
    <row r="2027" spans="1:14" ht="45">
      <c r="A2027" s="854">
        <v>2337</v>
      </c>
      <c r="B2027" s="877" t="s">
        <v>8379</v>
      </c>
      <c r="C2027" s="876" t="s">
        <v>8380</v>
      </c>
      <c r="D2027" s="876">
        <v>692</v>
      </c>
      <c r="E2027" s="877" t="s">
        <v>145</v>
      </c>
      <c r="F2027" s="857">
        <v>225287.52</v>
      </c>
      <c r="G2027" s="858" t="s">
        <v>6283</v>
      </c>
      <c r="H2027" s="877" t="s">
        <v>8381</v>
      </c>
      <c r="I2027" s="876"/>
      <c r="J2027" s="876"/>
      <c r="K2027" s="876"/>
      <c r="L2027" s="876"/>
      <c r="M2027" s="876"/>
      <c r="N2027" s="726">
        <f t="shared" si="41"/>
        <v>1905</v>
      </c>
    </row>
    <row r="2028" spans="1:14" ht="45">
      <c r="A2028" s="854">
        <v>2338</v>
      </c>
      <c r="B2028" s="877" t="s">
        <v>8382</v>
      </c>
      <c r="C2028" s="876" t="s">
        <v>8383</v>
      </c>
      <c r="D2028" s="876">
        <v>563</v>
      </c>
      <c r="E2028" s="877" t="s">
        <v>145</v>
      </c>
      <c r="F2028" s="857">
        <v>136043.32</v>
      </c>
      <c r="G2028" s="858" t="s">
        <v>6283</v>
      </c>
      <c r="H2028" s="877" t="s">
        <v>8384</v>
      </c>
      <c r="I2028" s="876"/>
      <c r="J2028" s="876"/>
      <c r="K2028" s="876"/>
      <c r="L2028" s="876"/>
      <c r="M2028" s="876"/>
      <c r="N2028" s="726">
        <f t="shared" si="41"/>
        <v>1906</v>
      </c>
    </row>
    <row r="2029" spans="1:14" ht="45">
      <c r="A2029" s="854">
        <v>2339</v>
      </c>
      <c r="B2029" s="877" t="s">
        <v>8385</v>
      </c>
      <c r="C2029" s="876" t="s">
        <v>8386</v>
      </c>
      <c r="D2029" s="876">
        <v>591</v>
      </c>
      <c r="E2029" s="877" t="s">
        <v>145</v>
      </c>
      <c r="F2029" s="857">
        <v>169014.18</v>
      </c>
      <c r="G2029" s="858" t="s">
        <v>6283</v>
      </c>
      <c r="H2029" s="877" t="s">
        <v>8387</v>
      </c>
      <c r="I2029" s="876"/>
      <c r="J2029" s="876"/>
      <c r="K2029" s="876"/>
      <c r="L2029" s="876"/>
      <c r="M2029" s="876"/>
      <c r="N2029" s="726">
        <f t="shared" si="41"/>
        <v>1907</v>
      </c>
    </row>
    <row r="2030" spans="1:14" ht="45">
      <c r="A2030" s="854">
        <v>2340</v>
      </c>
      <c r="B2030" s="877" t="s">
        <v>8388</v>
      </c>
      <c r="C2030" s="876" t="s">
        <v>8389</v>
      </c>
      <c r="D2030" s="876">
        <v>728</v>
      </c>
      <c r="E2030" s="877" t="s">
        <v>145</v>
      </c>
      <c r="F2030" s="857">
        <v>175913.92</v>
      </c>
      <c r="G2030" s="858" t="s">
        <v>6283</v>
      </c>
      <c r="H2030" s="877" t="s">
        <v>8390</v>
      </c>
      <c r="I2030" s="876"/>
      <c r="J2030" s="876"/>
      <c r="K2030" s="876"/>
      <c r="L2030" s="876"/>
      <c r="M2030" s="876"/>
      <c r="N2030" s="726">
        <f t="shared" si="41"/>
        <v>1908</v>
      </c>
    </row>
    <row r="2031" spans="1:14" ht="45">
      <c r="A2031" s="854">
        <v>2341</v>
      </c>
      <c r="B2031" s="877" t="s">
        <v>8391</v>
      </c>
      <c r="C2031" s="876" t="s">
        <v>8392</v>
      </c>
      <c r="D2031" s="876">
        <v>600</v>
      </c>
      <c r="E2031" s="877" t="s">
        <v>145</v>
      </c>
      <c r="F2031" s="857">
        <v>113640</v>
      </c>
      <c r="G2031" s="858" t="s">
        <v>6283</v>
      </c>
      <c r="H2031" s="877" t="s">
        <v>8393</v>
      </c>
      <c r="I2031" s="876"/>
      <c r="J2031" s="876"/>
      <c r="K2031" s="876"/>
      <c r="L2031" s="876"/>
      <c r="M2031" s="876"/>
      <c r="N2031" s="726">
        <f t="shared" si="41"/>
        <v>1909</v>
      </c>
    </row>
    <row r="2032" spans="1:14" ht="45">
      <c r="A2032" s="854">
        <v>2342</v>
      </c>
      <c r="B2032" s="877" t="s">
        <v>8394</v>
      </c>
      <c r="C2032" s="876" t="s">
        <v>8395</v>
      </c>
      <c r="D2032" s="876">
        <v>681</v>
      </c>
      <c r="E2032" s="877" t="s">
        <v>145</v>
      </c>
      <c r="F2032" s="857">
        <v>201637.29</v>
      </c>
      <c r="G2032" s="858" t="s">
        <v>6283</v>
      </c>
      <c r="H2032" s="877" t="s">
        <v>8396</v>
      </c>
      <c r="I2032" s="876"/>
      <c r="J2032" s="876"/>
      <c r="K2032" s="876"/>
      <c r="L2032" s="876"/>
      <c r="M2032" s="876"/>
      <c r="N2032" s="726">
        <f t="shared" si="41"/>
        <v>1910</v>
      </c>
    </row>
    <row r="2033" spans="1:14" ht="45">
      <c r="A2033" s="854">
        <v>2343</v>
      </c>
      <c r="B2033" s="877" t="s">
        <v>8397</v>
      </c>
      <c r="C2033" s="876" t="s">
        <v>8398</v>
      </c>
      <c r="D2033" s="876">
        <v>585</v>
      </c>
      <c r="E2033" s="877" t="s">
        <v>145</v>
      </c>
      <c r="F2033" s="857">
        <v>156955.5</v>
      </c>
      <c r="G2033" s="858" t="s">
        <v>6283</v>
      </c>
      <c r="H2033" s="877" t="s">
        <v>8399</v>
      </c>
      <c r="I2033" s="876"/>
      <c r="J2033" s="876"/>
      <c r="K2033" s="876"/>
      <c r="L2033" s="876"/>
      <c r="M2033" s="876"/>
      <c r="N2033" s="726">
        <f t="shared" si="41"/>
        <v>1911</v>
      </c>
    </row>
    <row r="2034" spans="1:14" ht="45">
      <c r="A2034" s="854">
        <v>2344</v>
      </c>
      <c r="B2034" s="877" t="s">
        <v>8400</v>
      </c>
      <c r="C2034" s="876" t="s">
        <v>8401</v>
      </c>
      <c r="D2034" s="876">
        <v>988</v>
      </c>
      <c r="E2034" s="877" t="s">
        <v>145</v>
      </c>
      <c r="F2034" s="857">
        <v>238740.32</v>
      </c>
      <c r="G2034" s="858" t="s">
        <v>6283</v>
      </c>
      <c r="H2034" s="877" t="s">
        <v>8402</v>
      </c>
      <c r="I2034" s="876"/>
      <c r="J2034" s="876"/>
      <c r="K2034" s="876"/>
      <c r="L2034" s="876"/>
      <c r="M2034" s="876"/>
      <c r="N2034" s="726">
        <f t="shared" si="41"/>
        <v>1912</v>
      </c>
    </row>
    <row r="2035" spans="1:14" ht="45">
      <c r="A2035" s="854">
        <v>2345</v>
      </c>
      <c r="B2035" s="877" t="s">
        <v>8403</v>
      </c>
      <c r="C2035" s="876" t="s">
        <v>8404</v>
      </c>
      <c r="D2035" s="876">
        <v>555</v>
      </c>
      <c r="E2035" s="877" t="s">
        <v>145</v>
      </c>
      <c r="F2035" s="857">
        <v>158718.9</v>
      </c>
      <c r="G2035" s="858" t="s">
        <v>6283</v>
      </c>
      <c r="H2035" s="877" t="s">
        <v>8405</v>
      </c>
      <c r="I2035" s="876"/>
      <c r="J2035" s="876"/>
      <c r="K2035" s="876"/>
      <c r="L2035" s="876"/>
      <c r="M2035" s="876"/>
      <c r="N2035" s="726">
        <f t="shared" si="41"/>
        <v>1913</v>
      </c>
    </row>
    <row r="2036" spans="1:14" ht="45">
      <c r="A2036" s="854">
        <v>2346</v>
      </c>
      <c r="B2036" s="877" t="s">
        <v>8406</v>
      </c>
      <c r="C2036" s="876" t="s">
        <v>8407</v>
      </c>
      <c r="D2036" s="876">
        <v>650</v>
      </c>
      <c r="E2036" s="877" t="s">
        <v>145</v>
      </c>
      <c r="F2036" s="857">
        <v>211614</v>
      </c>
      <c r="G2036" s="858" t="s">
        <v>6283</v>
      </c>
      <c r="H2036" s="877" t="s">
        <v>8408</v>
      </c>
      <c r="I2036" s="876"/>
      <c r="J2036" s="876"/>
      <c r="K2036" s="876"/>
      <c r="L2036" s="876"/>
      <c r="M2036" s="876"/>
      <c r="N2036" s="726">
        <f t="shared" si="41"/>
        <v>1914</v>
      </c>
    </row>
    <row r="2037" spans="1:14" ht="45">
      <c r="A2037" s="854">
        <v>2347</v>
      </c>
      <c r="B2037" s="877" t="s">
        <v>8409</v>
      </c>
      <c r="C2037" s="876" t="s">
        <v>8410</v>
      </c>
      <c r="D2037" s="876">
        <v>600</v>
      </c>
      <c r="E2037" s="877" t="s">
        <v>145</v>
      </c>
      <c r="F2037" s="857">
        <v>113640</v>
      </c>
      <c r="G2037" s="858" t="s">
        <v>6283</v>
      </c>
      <c r="H2037" s="877" t="s">
        <v>8411</v>
      </c>
      <c r="I2037" s="876"/>
      <c r="J2037" s="876"/>
      <c r="K2037" s="876"/>
      <c r="L2037" s="876"/>
      <c r="M2037" s="876"/>
      <c r="N2037" s="726">
        <f t="shared" si="41"/>
        <v>1915</v>
      </c>
    </row>
    <row r="2038" spans="1:14" ht="45">
      <c r="A2038" s="854">
        <v>2348</v>
      </c>
      <c r="B2038" s="877" t="s">
        <v>8412</v>
      </c>
      <c r="C2038" s="876" t="s">
        <v>8413</v>
      </c>
      <c r="D2038" s="876">
        <v>600</v>
      </c>
      <c r="E2038" s="877" t="s">
        <v>145</v>
      </c>
      <c r="F2038" s="857">
        <v>113640</v>
      </c>
      <c r="G2038" s="858" t="s">
        <v>6283</v>
      </c>
      <c r="H2038" s="877" t="s">
        <v>8414</v>
      </c>
      <c r="I2038" s="876"/>
      <c r="J2038" s="876"/>
      <c r="K2038" s="876"/>
      <c r="L2038" s="876"/>
      <c r="M2038" s="876"/>
      <c r="N2038" s="726">
        <f t="shared" si="41"/>
        <v>1916</v>
      </c>
    </row>
    <row r="2039" spans="1:14" ht="45">
      <c r="A2039" s="854">
        <v>2349</v>
      </c>
      <c r="B2039" s="877" t="s">
        <v>8415</v>
      </c>
      <c r="C2039" s="876" t="s">
        <v>8416</v>
      </c>
      <c r="D2039" s="876">
        <v>491</v>
      </c>
      <c r="E2039" s="877" t="s">
        <v>145</v>
      </c>
      <c r="F2039" s="857">
        <v>165457.18</v>
      </c>
      <c r="G2039" s="858" t="s">
        <v>6283</v>
      </c>
      <c r="H2039" s="877" t="s">
        <v>8417</v>
      </c>
      <c r="I2039" s="876"/>
      <c r="J2039" s="876"/>
      <c r="K2039" s="876"/>
      <c r="L2039" s="876"/>
      <c r="M2039" s="876"/>
      <c r="N2039" s="726">
        <f t="shared" si="41"/>
        <v>1917</v>
      </c>
    </row>
    <row r="2040" spans="1:14" ht="45">
      <c r="A2040" s="854">
        <v>2350</v>
      </c>
      <c r="B2040" s="877" t="s">
        <v>8418</v>
      </c>
      <c r="C2040" s="876" t="s">
        <v>8419</v>
      </c>
      <c r="D2040" s="876">
        <v>459</v>
      </c>
      <c r="E2040" s="877" t="s">
        <v>145</v>
      </c>
      <c r="F2040" s="857">
        <v>154673.82</v>
      </c>
      <c r="G2040" s="858" t="s">
        <v>6283</v>
      </c>
      <c r="H2040" s="877" t="s">
        <v>8420</v>
      </c>
      <c r="I2040" s="876"/>
      <c r="J2040" s="876"/>
      <c r="K2040" s="876"/>
      <c r="L2040" s="876"/>
      <c r="M2040" s="876"/>
      <c r="N2040" s="726">
        <f t="shared" si="41"/>
        <v>1918</v>
      </c>
    </row>
    <row r="2041" spans="1:14" ht="45">
      <c r="A2041" s="854">
        <v>2351</v>
      </c>
      <c r="B2041" s="877" t="s">
        <v>8421</v>
      </c>
      <c r="C2041" s="876" t="s">
        <v>8422</v>
      </c>
      <c r="D2041" s="876">
        <v>672</v>
      </c>
      <c r="E2041" s="877" t="s">
        <v>145</v>
      </c>
      <c r="F2041" s="857">
        <v>226450.56</v>
      </c>
      <c r="G2041" s="858" t="s">
        <v>6283</v>
      </c>
      <c r="H2041" s="877" t="s">
        <v>8423</v>
      </c>
      <c r="I2041" s="876"/>
      <c r="J2041" s="876"/>
      <c r="K2041" s="876"/>
      <c r="L2041" s="876"/>
      <c r="M2041" s="876"/>
      <c r="N2041" s="726">
        <f t="shared" si="41"/>
        <v>1919</v>
      </c>
    </row>
    <row r="2042" spans="1:14" ht="45">
      <c r="A2042" s="854">
        <v>2352</v>
      </c>
      <c r="B2042" s="877" t="s">
        <v>8424</v>
      </c>
      <c r="C2042" s="876" t="s">
        <v>8425</v>
      </c>
      <c r="D2042" s="876">
        <v>642</v>
      </c>
      <c r="E2042" s="877" t="s">
        <v>145</v>
      </c>
      <c r="F2042" s="877">
        <v>155132.88</v>
      </c>
      <c r="G2042" s="858" t="s">
        <v>6283</v>
      </c>
      <c r="H2042" s="877" t="s">
        <v>8426</v>
      </c>
      <c r="I2042" s="876"/>
      <c r="J2042" s="876"/>
      <c r="K2042" s="876"/>
      <c r="L2042" s="876"/>
      <c r="M2042" s="876"/>
      <c r="N2042" s="726">
        <f t="shared" si="41"/>
        <v>1920</v>
      </c>
    </row>
    <row r="2043" spans="1:14" ht="45">
      <c r="A2043" s="854">
        <v>2353</v>
      </c>
      <c r="B2043" s="877" t="s">
        <v>8427</v>
      </c>
      <c r="C2043" s="876" t="s">
        <v>8428</v>
      </c>
      <c r="D2043" s="876">
        <v>644</v>
      </c>
      <c r="E2043" s="877" t="s">
        <v>145</v>
      </c>
      <c r="F2043" s="877">
        <v>155616.16</v>
      </c>
      <c r="G2043" s="858" t="s">
        <v>6283</v>
      </c>
      <c r="H2043" s="877" t="s">
        <v>8429</v>
      </c>
      <c r="I2043" s="876"/>
      <c r="J2043" s="876"/>
      <c r="K2043" s="876"/>
      <c r="L2043" s="876"/>
      <c r="M2043" s="876"/>
      <c r="N2043" s="726">
        <f t="shared" si="41"/>
        <v>1921</v>
      </c>
    </row>
    <row r="2044" spans="1:14" ht="45">
      <c r="A2044" s="854">
        <v>2354</v>
      </c>
      <c r="B2044" s="877" t="s">
        <v>8444</v>
      </c>
      <c r="C2044" s="876" t="s">
        <v>8445</v>
      </c>
      <c r="D2044" s="876">
        <v>709</v>
      </c>
      <c r="E2044" s="877" t="s">
        <v>145</v>
      </c>
      <c r="F2044" s="857">
        <v>171322.76</v>
      </c>
      <c r="G2044" s="858" t="s">
        <v>6283</v>
      </c>
      <c r="H2044" s="877" t="s">
        <v>8446</v>
      </c>
      <c r="I2044" s="876"/>
      <c r="J2044" s="876"/>
      <c r="K2044" s="876"/>
      <c r="L2044" s="876"/>
      <c r="M2044" s="876"/>
      <c r="N2044" s="726">
        <f t="shared" si="41"/>
        <v>1922</v>
      </c>
    </row>
    <row r="2045" spans="1:14" ht="45">
      <c r="A2045" s="854">
        <v>2355</v>
      </c>
      <c r="B2045" s="877" t="s">
        <v>8447</v>
      </c>
      <c r="C2045" s="876" t="s">
        <v>8448</v>
      </c>
      <c r="D2045" s="876">
        <v>644</v>
      </c>
      <c r="E2045" s="877" t="s">
        <v>145</v>
      </c>
      <c r="F2045" s="857">
        <v>172785.2</v>
      </c>
      <c r="G2045" s="858" t="s">
        <v>6283</v>
      </c>
      <c r="H2045" s="877" t="s">
        <v>8449</v>
      </c>
      <c r="I2045" s="876"/>
      <c r="J2045" s="876"/>
      <c r="K2045" s="876"/>
      <c r="L2045" s="876"/>
      <c r="M2045" s="876"/>
      <c r="N2045" s="726">
        <f t="shared" si="41"/>
        <v>1923</v>
      </c>
    </row>
    <row r="2046" spans="1:14" ht="45">
      <c r="A2046" s="854">
        <v>2356</v>
      </c>
      <c r="B2046" s="877" t="s">
        <v>8450</v>
      </c>
      <c r="C2046" s="876" t="s">
        <v>8451</v>
      </c>
      <c r="D2046" s="876">
        <v>592</v>
      </c>
      <c r="E2046" s="877" t="s">
        <v>145</v>
      </c>
      <c r="F2046" s="857">
        <v>175285.28</v>
      </c>
      <c r="G2046" s="858" t="s">
        <v>6283</v>
      </c>
      <c r="H2046" s="877" t="s">
        <v>8452</v>
      </c>
      <c r="I2046" s="876"/>
      <c r="J2046" s="876"/>
      <c r="K2046" s="876"/>
      <c r="L2046" s="876"/>
      <c r="M2046" s="876"/>
      <c r="N2046" s="726">
        <f t="shared" si="41"/>
        <v>1924</v>
      </c>
    </row>
    <row r="2047" spans="1:14" ht="45">
      <c r="A2047" s="854">
        <v>2357</v>
      </c>
      <c r="B2047" s="877" t="s">
        <v>8453</v>
      </c>
      <c r="C2047" s="876" t="s">
        <v>8454</v>
      </c>
      <c r="D2047" s="876">
        <v>605</v>
      </c>
      <c r="E2047" s="877" t="s">
        <v>145</v>
      </c>
      <c r="F2047" s="857">
        <v>179134.45</v>
      </c>
      <c r="G2047" s="858" t="s">
        <v>6283</v>
      </c>
      <c r="H2047" s="877" t="s">
        <v>8455</v>
      </c>
      <c r="I2047" s="876"/>
      <c r="J2047" s="876"/>
      <c r="K2047" s="876"/>
      <c r="L2047" s="876"/>
      <c r="M2047" s="876"/>
      <c r="N2047" s="726">
        <f t="shared" si="41"/>
        <v>1925</v>
      </c>
    </row>
    <row r="2048" spans="1:14" ht="45">
      <c r="A2048" s="854">
        <v>2358</v>
      </c>
      <c r="B2048" s="877" t="s">
        <v>8456</v>
      </c>
      <c r="C2048" s="876" t="s">
        <v>8457</v>
      </c>
      <c r="D2048" s="876">
        <v>479</v>
      </c>
      <c r="E2048" s="877" t="s">
        <v>145</v>
      </c>
      <c r="F2048" s="857">
        <v>141827.10999999999</v>
      </c>
      <c r="G2048" s="858" t="s">
        <v>6283</v>
      </c>
      <c r="H2048" s="877" t="s">
        <v>8458</v>
      </c>
      <c r="I2048" s="876"/>
      <c r="J2048" s="876"/>
      <c r="K2048" s="876"/>
      <c r="L2048" s="876"/>
      <c r="M2048" s="876"/>
      <c r="N2048" s="726">
        <f t="shared" si="41"/>
        <v>1926</v>
      </c>
    </row>
    <row r="2049" spans="1:14" ht="45">
      <c r="A2049" s="854">
        <v>2359</v>
      </c>
      <c r="B2049" s="877" t="s">
        <v>8459</v>
      </c>
      <c r="C2049" s="876" t="s">
        <v>8460</v>
      </c>
      <c r="D2049" s="876">
        <v>804</v>
      </c>
      <c r="E2049" s="877" t="s">
        <v>145</v>
      </c>
      <c r="F2049" s="857">
        <v>238056.36</v>
      </c>
      <c r="G2049" s="858" t="s">
        <v>6283</v>
      </c>
      <c r="H2049" s="877" t="s">
        <v>8461</v>
      </c>
      <c r="I2049" s="876"/>
      <c r="J2049" s="876"/>
      <c r="K2049" s="876"/>
      <c r="L2049" s="876"/>
      <c r="M2049" s="876"/>
      <c r="N2049" s="726">
        <f t="shared" si="41"/>
        <v>1927</v>
      </c>
    </row>
    <row r="2050" spans="1:14" ht="45">
      <c r="A2050" s="854">
        <v>2360</v>
      </c>
      <c r="B2050" s="877" t="s">
        <v>8462</v>
      </c>
      <c r="C2050" s="876" t="s">
        <v>8463</v>
      </c>
      <c r="D2050" s="876">
        <v>415</v>
      </c>
      <c r="E2050" s="877" t="s">
        <v>145</v>
      </c>
      <c r="F2050" s="857">
        <v>100280.6</v>
      </c>
      <c r="G2050" s="858" t="s">
        <v>6283</v>
      </c>
      <c r="H2050" s="877" t="s">
        <v>8464</v>
      </c>
      <c r="I2050" s="876"/>
      <c r="J2050" s="876"/>
      <c r="K2050" s="876"/>
      <c r="L2050" s="876"/>
      <c r="M2050" s="876"/>
      <c r="N2050" s="726">
        <f t="shared" si="41"/>
        <v>1928</v>
      </c>
    </row>
    <row r="2051" spans="1:14" ht="45">
      <c r="A2051" s="854">
        <v>2361</v>
      </c>
      <c r="B2051" s="877" t="s">
        <v>8465</v>
      </c>
      <c r="C2051" s="876" t="s">
        <v>8466</v>
      </c>
      <c r="D2051" s="876">
        <v>481</v>
      </c>
      <c r="E2051" s="877" t="s">
        <v>145</v>
      </c>
      <c r="F2051" s="857">
        <v>116228.84</v>
      </c>
      <c r="G2051" s="858" t="s">
        <v>6283</v>
      </c>
      <c r="H2051" s="877" t="s">
        <v>8467</v>
      </c>
      <c r="I2051" s="876"/>
      <c r="J2051" s="876"/>
      <c r="K2051" s="876"/>
      <c r="L2051" s="876"/>
      <c r="M2051" s="876"/>
      <c r="N2051" s="726">
        <f t="shared" si="41"/>
        <v>1929</v>
      </c>
    </row>
    <row r="2052" spans="1:14" ht="45">
      <c r="A2052" s="854">
        <v>2362</v>
      </c>
      <c r="B2052" s="877" t="s">
        <v>8468</v>
      </c>
      <c r="C2052" s="876" t="s">
        <v>8469</v>
      </c>
      <c r="D2052" s="876">
        <v>762</v>
      </c>
      <c r="E2052" s="877" t="s">
        <v>145</v>
      </c>
      <c r="F2052" s="857">
        <v>184129.68</v>
      </c>
      <c r="G2052" s="858" t="s">
        <v>6283</v>
      </c>
      <c r="H2052" s="877" t="s">
        <v>8470</v>
      </c>
      <c r="I2052" s="876"/>
      <c r="J2052" s="876"/>
      <c r="K2052" s="876"/>
      <c r="L2052" s="876"/>
      <c r="M2052" s="876"/>
      <c r="N2052" s="726">
        <f t="shared" si="41"/>
        <v>1930</v>
      </c>
    </row>
    <row r="2053" spans="1:14" ht="45">
      <c r="A2053" s="854">
        <v>2363</v>
      </c>
      <c r="B2053" s="877" t="s">
        <v>8471</v>
      </c>
      <c r="C2053" s="876" t="s">
        <v>8472</v>
      </c>
      <c r="D2053" s="876">
        <v>435</v>
      </c>
      <c r="E2053" s="877" t="s">
        <v>145</v>
      </c>
      <c r="F2053" s="857">
        <v>105113.4</v>
      </c>
      <c r="G2053" s="858" t="s">
        <v>6283</v>
      </c>
      <c r="H2053" s="877" t="s">
        <v>8473</v>
      </c>
      <c r="I2053" s="876"/>
      <c r="J2053" s="876"/>
      <c r="K2053" s="876"/>
      <c r="L2053" s="876"/>
      <c r="M2053" s="876"/>
      <c r="N2053" s="726">
        <f t="shared" si="41"/>
        <v>1931</v>
      </c>
    </row>
    <row r="2054" spans="1:14" ht="45">
      <c r="A2054" s="854">
        <v>2364</v>
      </c>
      <c r="B2054" s="877" t="s">
        <v>8474</v>
      </c>
      <c r="C2054" s="876" t="s">
        <v>8475</v>
      </c>
      <c r="D2054" s="876">
        <v>714</v>
      </c>
      <c r="E2054" s="877" t="s">
        <v>145</v>
      </c>
      <c r="F2054" s="857">
        <v>172530.96</v>
      </c>
      <c r="G2054" s="858" t="s">
        <v>6283</v>
      </c>
      <c r="H2054" s="877" t="s">
        <v>8476</v>
      </c>
      <c r="I2054" s="876"/>
      <c r="J2054" s="876"/>
      <c r="K2054" s="876"/>
      <c r="L2054" s="876"/>
      <c r="M2054" s="876"/>
      <c r="N2054" s="726">
        <f t="shared" si="41"/>
        <v>1932</v>
      </c>
    </row>
    <row r="2055" spans="1:14" ht="45">
      <c r="A2055" s="854">
        <v>2365</v>
      </c>
      <c r="B2055" s="877" t="s">
        <v>8477</v>
      </c>
      <c r="C2055" s="876" t="s">
        <v>8478</v>
      </c>
      <c r="D2055" s="876">
        <v>345</v>
      </c>
      <c r="E2055" s="877" t="s">
        <v>145</v>
      </c>
      <c r="F2055" s="857">
        <v>83365.8</v>
      </c>
      <c r="G2055" s="858" t="s">
        <v>6283</v>
      </c>
      <c r="H2055" s="877" t="s">
        <v>8479</v>
      </c>
      <c r="I2055" s="876"/>
      <c r="J2055" s="876"/>
      <c r="K2055" s="876"/>
      <c r="L2055" s="876"/>
      <c r="M2055" s="876"/>
      <c r="N2055" s="726">
        <f t="shared" si="41"/>
        <v>1933</v>
      </c>
    </row>
    <row r="2056" spans="1:14" ht="45">
      <c r="A2056" s="854">
        <v>2366</v>
      </c>
      <c r="B2056" s="877" t="s">
        <v>8480</v>
      </c>
      <c r="C2056" s="876" t="s">
        <v>8481</v>
      </c>
      <c r="D2056" s="876">
        <v>636</v>
      </c>
      <c r="E2056" s="877" t="s">
        <v>145</v>
      </c>
      <c r="F2056" s="857">
        <v>213028.2</v>
      </c>
      <c r="G2056" s="858" t="s">
        <v>6283</v>
      </c>
      <c r="H2056" s="877" t="s">
        <v>8482</v>
      </c>
      <c r="I2056" s="876"/>
      <c r="J2056" s="876"/>
      <c r="K2056" s="876"/>
      <c r="L2056" s="876"/>
      <c r="M2056" s="876"/>
      <c r="N2056" s="726">
        <f t="shared" si="41"/>
        <v>1934</v>
      </c>
    </row>
    <row r="2057" spans="1:14" ht="45">
      <c r="A2057" s="854">
        <v>2367</v>
      </c>
      <c r="B2057" s="877" t="s">
        <v>8483</v>
      </c>
      <c r="C2057" s="876" t="s">
        <v>8484</v>
      </c>
      <c r="D2057" s="876">
        <v>1064</v>
      </c>
      <c r="E2057" s="877" t="s">
        <v>145</v>
      </c>
      <c r="F2057" s="857">
        <v>315039.76</v>
      </c>
      <c r="G2057" s="858" t="s">
        <v>6283</v>
      </c>
      <c r="H2057" s="877" t="s">
        <v>8485</v>
      </c>
      <c r="I2057" s="876"/>
      <c r="J2057" s="876"/>
      <c r="K2057" s="876"/>
      <c r="L2057" s="876"/>
      <c r="M2057" s="876"/>
      <c r="N2057" s="726">
        <f t="shared" si="41"/>
        <v>1935</v>
      </c>
    </row>
    <row r="2058" spans="1:14" ht="45">
      <c r="A2058" s="854">
        <v>2368</v>
      </c>
      <c r="B2058" s="877" t="s">
        <v>8491</v>
      </c>
      <c r="C2058" s="876" t="s">
        <v>8492</v>
      </c>
      <c r="D2058" s="876">
        <v>804</v>
      </c>
      <c r="E2058" s="877" t="s">
        <v>145</v>
      </c>
      <c r="F2058" s="857">
        <v>194278.56</v>
      </c>
      <c r="G2058" s="858" t="s">
        <v>6283</v>
      </c>
      <c r="H2058" s="877" t="s">
        <v>8493</v>
      </c>
      <c r="I2058" s="876"/>
      <c r="J2058" s="876"/>
      <c r="K2058" s="876"/>
      <c r="L2058" s="876"/>
      <c r="M2058" s="876"/>
      <c r="N2058" s="726">
        <f t="shared" si="41"/>
        <v>1936</v>
      </c>
    </row>
    <row r="2059" spans="1:14" ht="45">
      <c r="A2059" s="854">
        <v>2369</v>
      </c>
      <c r="B2059" s="877" t="s">
        <v>8494</v>
      </c>
      <c r="C2059" s="876" t="s">
        <v>8495</v>
      </c>
      <c r="D2059" s="876">
        <v>715</v>
      </c>
      <c r="E2059" s="877" t="s">
        <v>145</v>
      </c>
      <c r="F2059" s="857">
        <v>204475.7</v>
      </c>
      <c r="G2059" s="858" t="s">
        <v>6283</v>
      </c>
      <c r="H2059" s="877" t="s">
        <v>8496</v>
      </c>
      <c r="I2059" s="876"/>
      <c r="J2059" s="876"/>
      <c r="K2059" s="876"/>
      <c r="L2059" s="876"/>
      <c r="M2059" s="876"/>
      <c r="N2059" s="726">
        <f t="shared" si="41"/>
        <v>1937</v>
      </c>
    </row>
    <row r="2060" spans="1:14" ht="45">
      <c r="A2060" s="854">
        <v>2370</v>
      </c>
      <c r="B2060" s="877" t="s">
        <v>8497</v>
      </c>
      <c r="C2060" s="876" t="s">
        <v>8498</v>
      </c>
      <c r="D2060" s="876">
        <v>679</v>
      </c>
      <c r="E2060" s="877" t="s">
        <v>145</v>
      </c>
      <c r="F2060" s="857">
        <v>194180.42</v>
      </c>
      <c r="G2060" s="858" t="s">
        <v>6283</v>
      </c>
      <c r="H2060" s="877" t="s">
        <v>8499</v>
      </c>
      <c r="I2060" s="876"/>
      <c r="J2060" s="876"/>
      <c r="K2060" s="876"/>
      <c r="L2060" s="876"/>
      <c r="M2060" s="876"/>
      <c r="N2060" s="726">
        <f t="shared" si="41"/>
        <v>1938</v>
      </c>
    </row>
    <row r="2061" spans="1:14" ht="45">
      <c r="A2061" s="854">
        <v>2371</v>
      </c>
      <c r="B2061" s="877" t="s">
        <v>8500</v>
      </c>
      <c r="C2061" s="876" t="s">
        <v>8501</v>
      </c>
      <c r="D2061" s="876">
        <v>600</v>
      </c>
      <c r="E2061" s="877" t="s">
        <v>145</v>
      </c>
      <c r="F2061" s="857">
        <v>94014</v>
      </c>
      <c r="G2061" s="858" t="s">
        <v>6283</v>
      </c>
      <c r="H2061" s="877" t="s">
        <v>8502</v>
      </c>
      <c r="I2061" s="876"/>
      <c r="J2061" s="876"/>
      <c r="K2061" s="876"/>
      <c r="L2061" s="876"/>
      <c r="M2061" s="876"/>
      <c r="N2061" s="726">
        <f t="shared" si="41"/>
        <v>1939</v>
      </c>
    </row>
    <row r="2062" spans="1:14" ht="45">
      <c r="A2062" s="854">
        <v>2372</v>
      </c>
      <c r="B2062" s="877" t="s">
        <v>8503</v>
      </c>
      <c r="C2062" s="876" t="s">
        <v>8504</v>
      </c>
      <c r="D2062" s="876">
        <v>600</v>
      </c>
      <c r="E2062" s="877" t="s">
        <v>145</v>
      </c>
      <c r="F2062" s="857">
        <v>94014</v>
      </c>
      <c r="G2062" s="858" t="s">
        <v>6283</v>
      </c>
      <c r="H2062" s="877" t="s">
        <v>8505</v>
      </c>
      <c r="I2062" s="876"/>
      <c r="J2062" s="876"/>
      <c r="K2062" s="876"/>
      <c r="L2062" s="876"/>
      <c r="M2062" s="876"/>
      <c r="N2062" s="726">
        <f t="shared" si="41"/>
        <v>1940</v>
      </c>
    </row>
    <row r="2063" spans="1:14" ht="45">
      <c r="A2063" s="854">
        <v>2373</v>
      </c>
      <c r="B2063" s="880" t="s">
        <v>8510</v>
      </c>
      <c r="C2063" s="879" t="s">
        <v>8511</v>
      </c>
      <c r="D2063" s="879">
        <v>600</v>
      </c>
      <c r="E2063" s="880" t="s">
        <v>145</v>
      </c>
      <c r="F2063" s="857">
        <v>202188</v>
      </c>
      <c r="G2063" s="858" t="s">
        <v>6283</v>
      </c>
      <c r="H2063" s="880" t="s">
        <v>8512</v>
      </c>
      <c r="I2063" s="876"/>
      <c r="J2063" s="876"/>
      <c r="K2063" s="876"/>
      <c r="L2063" s="876"/>
      <c r="M2063" s="876"/>
      <c r="N2063" s="726">
        <f t="shared" si="41"/>
        <v>1941</v>
      </c>
    </row>
    <row r="2064" spans="1:14" ht="45">
      <c r="A2064" s="854">
        <v>2374</v>
      </c>
      <c r="B2064" s="880" t="s">
        <v>8513</v>
      </c>
      <c r="C2064" s="879" t="s">
        <v>8514</v>
      </c>
      <c r="D2064" s="879">
        <v>750</v>
      </c>
      <c r="E2064" s="880" t="s">
        <v>145</v>
      </c>
      <c r="F2064" s="857">
        <v>181230</v>
      </c>
      <c r="G2064" s="858" t="s">
        <v>6283</v>
      </c>
      <c r="H2064" s="880" t="s">
        <v>8515</v>
      </c>
      <c r="I2064" s="876"/>
      <c r="J2064" s="876"/>
      <c r="K2064" s="876"/>
      <c r="L2064" s="876"/>
      <c r="M2064" s="876"/>
      <c r="N2064" s="726">
        <f t="shared" si="41"/>
        <v>1942</v>
      </c>
    </row>
    <row r="2065" spans="1:14" ht="45">
      <c r="A2065" s="854">
        <v>2375</v>
      </c>
      <c r="B2065" s="880" t="s">
        <v>8516</v>
      </c>
      <c r="C2065" s="879" t="s">
        <v>8517</v>
      </c>
      <c r="D2065" s="879">
        <v>603</v>
      </c>
      <c r="E2065" s="880" t="s">
        <v>145</v>
      </c>
      <c r="F2065" s="857">
        <v>161784.9</v>
      </c>
      <c r="G2065" s="858" t="s">
        <v>6283</v>
      </c>
      <c r="H2065" s="880" t="s">
        <v>8518</v>
      </c>
      <c r="I2065" s="855"/>
      <c r="J2065" s="855"/>
      <c r="K2065" s="855"/>
      <c r="L2065" s="855"/>
      <c r="M2065" s="855"/>
      <c r="N2065" s="726">
        <f t="shared" si="41"/>
        <v>1943</v>
      </c>
    </row>
    <row r="2066" spans="1:14" ht="45">
      <c r="A2066" s="854">
        <v>2376</v>
      </c>
      <c r="B2066" s="880" t="s">
        <v>8519</v>
      </c>
      <c r="C2066" s="879" t="s">
        <v>8520</v>
      </c>
      <c r="D2066" s="879">
        <v>473</v>
      </c>
      <c r="E2066" s="880" t="s">
        <v>145</v>
      </c>
      <c r="F2066" s="857">
        <v>114295.72</v>
      </c>
      <c r="G2066" s="858" t="s">
        <v>6283</v>
      </c>
      <c r="H2066" s="880" t="s">
        <v>8521</v>
      </c>
      <c r="I2066" s="855"/>
      <c r="J2066" s="855"/>
      <c r="K2066" s="855"/>
      <c r="L2066" s="855"/>
      <c r="M2066" s="855"/>
      <c r="N2066" s="726">
        <f t="shared" si="41"/>
        <v>1944</v>
      </c>
    </row>
    <row r="2067" spans="1:14" ht="45">
      <c r="A2067" s="854">
        <v>2377</v>
      </c>
      <c r="B2067" s="880" t="s">
        <v>8522</v>
      </c>
      <c r="C2067" s="879" t="s">
        <v>8523</v>
      </c>
      <c r="D2067" s="879">
        <v>756</v>
      </c>
      <c r="E2067" s="880" t="s">
        <v>145</v>
      </c>
      <c r="F2067" s="857">
        <v>182679.84</v>
      </c>
      <c r="G2067" s="858" t="s">
        <v>6283</v>
      </c>
      <c r="H2067" s="880" t="s">
        <v>8524</v>
      </c>
      <c r="I2067" s="855"/>
      <c r="J2067" s="855"/>
      <c r="K2067" s="855"/>
      <c r="L2067" s="855"/>
      <c r="M2067" s="855"/>
      <c r="N2067" s="726">
        <f t="shared" si="41"/>
        <v>1945</v>
      </c>
    </row>
    <row r="2068" spans="1:14" ht="45">
      <c r="A2068" s="854">
        <v>2378</v>
      </c>
      <c r="B2068" s="880" t="s">
        <v>8525</v>
      </c>
      <c r="C2068" s="879" t="s">
        <v>8526</v>
      </c>
      <c r="D2068" s="879">
        <v>791</v>
      </c>
      <c r="E2068" s="880" t="s">
        <v>145</v>
      </c>
      <c r="F2068" s="857">
        <v>257517.96</v>
      </c>
      <c r="G2068" s="858" t="s">
        <v>6283</v>
      </c>
      <c r="H2068" s="880" t="s">
        <v>8527</v>
      </c>
      <c r="I2068" s="855"/>
      <c r="J2068" s="855"/>
      <c r="K2068" s="855"/>
      <c r="L2068" s="855"/>
      <c r="M2068" s="855"/>
      <c r="N2068" s="726">
        <f t="shared" si="41"/>
        <v>1946</v>
      </c>
    </row>
    <row r="2069" spans="1:14" ht="45">
      <c r="A2069" s="854">
        <v>2379</v>
      </c>
      <c r="B2069" s="880" t="s">
        <v>8528</v>
      </c>
      <c r="C2069" s="879" t="s">
        <v>8529</v>
      </c>
      <c r="D2069" s="879">
        <v>892</v>
      </c>
      <c r="E2069" s="880" t="s">
        <v>145</v>
      </c>
      <c r="F2069" s="857">
        <v>255094.16</v>
      </c>
      <c r="G2069" s="858" t="s">
        <v>6283</v>
      </c>
      <c r="H2069" s="880" t="s">
        <v>8530</v>
      </c>
      <c r="I2069" s="855"/>
      <c r="J2069" s="855"/>
      <c r="K2069" s="855"/>
      <c r="L2069" s="855"/>
      <c r="M2069" s="855"/>
      <c r="N2069" s="726">
        <f t="shared" si="41"/>
        <v>1947</v>
      </c>
    </row>
    <row r="2070" spans="1:14" ht="45">
      <c r="A2070" s="854">
        <v>2380</v>
      </c>
      <c r="B2070" s="880" t="s">
        <v>8531</v>
      </c>
      <c r="C2070" s="879" t="s">
        <v>8532</v>
      </c>
      <c r="D2070" s="879">
        <v>750</v>
      </c>
      <c r="E2070" s="880" t="s">
        <v>145</v>
      </c>
      <c r="F2070" s="857">
        <v>214485</v>
      </c>
      <c r="G2070" s="858" t="s">
        <v>6283</v>
      </c>
      <c r="H2070" s="880" t="s">
        <v>8533</v>
      </c>
      <c r="I2070" s="855"/>
      <c r="J2070" s="855"/>
      <c r="K2070" s="855"/>
      <c r="L2070" s="855"/>
      <c r="M2070" s="855"/>
      <c r="N2070" s="726">
        <f t="shared" si="41"/>
        <v>1948</v>
      </c>
    </row>
    <row r="2071" spans="1:14" ht="45">
      <c r="A2071" s="854">
        <v>2381</v>
      </c>
      <c r="B2071" s="880" t="s">
        <v>8534</v>
      </c>
      <c r="C2071" s="879" t="s">
        <v>8535</v>
      </c>
      <c r="D2071" s="879">
        <v>600</v>
      </c>
      <c r="E2071" s="880" t="s">
        <v>145</v>
      </c>
      <c r="F2071" s="857">
        <v>113640</v>
      </c>
      <c r="G2071" s="858" t="s">
        <v>6283</v>
      </c>
      <c r="H2071" s="880" t="s">
        <v>8536</v>
      </c>
      <c r="I2071" s="855"/>
      <c r="J2071" s="855"/>
      <c r="K2071" s="855"/>
      <c r="L2071" s="855"/>
      <c r="M2071" s="855"/>
      <c r="N2071" s="726">
        <f t="shared" si="41"/>
        <v>1949</v>
      </c>
    </row>
    <row r="2072" spans="1:14" ht="45">
      <c r="A2072" s="854">
        <v>2382</v>
      </c>
      <c r="B2072" s="880" t="s">
        <v>8537</v>
      </c>
      <c r="C2072" s="879" t="s">
        <v>8538</v>
      </c>
      <c r="D2072" s="879">
        <v>538</v>
      </c>
      <c r="E2072" s="880" t="s">
        <v>145</v>
      </c>
      <c r="F2072" s="857">
        <v>159274.9</v>
      </c>
      <c r="G2072" s="858" t="s">
        <v>6283</v>
      </c>
      <c r="H2072" s="880" t="s">
        <v>8539</v>
      </c>
      <c r="I2072" s="855"/>
      <c r="J2072" s="855"/>
      <c r="K2072" s="855"/>
      <c r="L2072" s="855"/>
      <c r="M2072" s="855"/>
      <c r="N2072" s="726">
        <f t="shared" si="41"/>
        <v>1950</v>
      </c>
    </row>
    <row r="2073" spans="1:14" ht="45">
      <c r="A2073" s="854">
        <v>2383</v>
      </c>
      <c r="B2073" s="880" t="s">
        <v>8540</v>
      </c>
      <c r="C2073" s="879" t="s">
        <v>8541</v>
      </c>
      <c r="D2073" s="879">
        <v>600</v>
      </c>
      <c r="E2073" s="880" t="s">
        <v>145</v>
      </c>
      <c r="F2073" s="857">
        <v>94014</v>
      </c>
      <c r="G2073" s="858" t="s">
        <v>6283</v>
      </c>
      <c r="H2073" s="880" t="s">
        <v>8542</v>
      </c>
      <c r="I2073" s="855"/>
      <c r="J2073" s="855"/>
      <c r="K2073" s="855"/>
      <c r="L2073" s="855"/>
      <c r="M2073" s="855"/>
      <c r="N2073" s="726">
        <f t="shared" si="41"/>
        <v>1951</v>
      </c>
    </row>
    <row r="2074" spans="1:14" ht="45">
      <c r="A2074" s="854">
        <v>2384</v>
      </c>
      <c r="B2074" s="880" t="s">
        <v>8543</v>
      </c>
      <c r="C2074" s="879" t="s">
        <v>8544</v>
      </c>
      <c r="D2074" s="879">
        <v>646</v>
      </c>
      <c r="E2074" s="880" t="s">
        <v>145</v>
      </c>
      <c r="F2074" s="857">
        <v>124652.16</v>
      </c>
      <c r="G2074" s="858" t="s">
        <v>6283</v>
      </c>
      <c r="H2074" s="880" t="s">
        <v>8545</v>
      </c>
      <c r="I2074" s="855"/>
      <c r="J2074" s="855"/>
      <c r="K2074" s="855"/>
      <c r="L2074" s="855"/>
      <c r="M2074" s="855"/>
      <c r="N2074" s="726">
        <f t="shared" si="41"/>
        <v>1952</v>
      </c>
    </row>
    <row r="2075" spans="1:14" ht="45">
      <c r="A2075" s="854">
        <v>2385</v>
      </c>
      <c r="B2075" s="880" t="s">
        <v>8546</v>
      </c>
      <c r="C2075" s="879" t="s">
        <v>8547</v>
      </c>
      <c r="D2075" s="879">
        <v>600</v>
      </c>
      <c r="E2075" s="880" t="s">
        <v>145</v>
      </c>
      <c r="F2075" s="857">
        <v>94014</v>
      </c>
      <c r="G2075" s="858" t="s">
        <v>6283</v>
      </c>
      <c r="H2075" s="880" t="s">
        <v>8548</v>
      </c>
      <c r="I2075" s="855"/>
      <c r="J2075" s="855"/>
      <c r="K2075" s="855"/>
      <c r="L2075" s="855"/>
      <c r="M2075" s="855"/>
      <c r="N2075" s="726">
        <f t="shared" si="41"/>
        <v>1953</v>
      </c>
    </row>
    <row r="2076" spans="1:14" ht="45">
      <c r="A2076" s="854">
        <v>2386</v>
      </c>
      <c r="B2076" s="880" t="s">
        <v>8549</v>
      </c>
      <c r="C2076" s="879" t="s">
        <v>8550</v>
      </c>
      <c r="D2076" s="879">
        <v>528</v>
      </c>
      <c r="E2076" s="880" t="s">
        <v>145</v>
      </c>
      <c r="F2076" s="857">
        <v>147977.28</v>
      </c>
      <c r="G2076" s="858" t="s">
        <v>6283</v>
      </c>
      <c r="H2076" s="880" t="s">
        <v>8551</v>
      </c>
      <c r="I2076" s="855"/>
      <c r="J2076" s="855"/>
      <c r="K2076" s="855"/>
      <c r="L2076" s="855"/>
      <c r="M2076" s="855"/>
      <c r="N2076" s="726">
        <f t="shared" si="41"/>
        <v>1954</v>
      </c>
    </row>
    <row r="2077" spans="1:14" ht="45">
      <c r="A2077" s="854">
        <v>2387</v>
      </c>
      <c r="B2077" s="880" t="s">
        <v>8552</v>
      </c>
      <c r="C2077" s="879" t="s">
        <v>8553</v>
      </c>
      <c r="D2077" s="879">
        <v>592</v>
      </c>
      <c r="E2077" s="880" t="s">
        <v>145</v>
      </c>
      <c r="F2077" s="857">
        <v>169300.16</v>
      </c>
      <c r="G2077" s="858" t="s">
        <v>6283</v>
      </c>
      <c r="H2077" s="880" t="s">
        <v>8554</v>
      </c>
      <c r="I2077" s="855"/>
      <c r="J2077" s="855"/>
      <c r="K2077" s="855"/>
      <c r="L2077" s="855"/>
      <c r="M2077" s="855"/>
      <c r="N2077" s="726">
        <f t="shared" si="41"/>
        <v>1955</v>
      </c>
    </row>
    <row r="2078" spans="1:14" ht="45">
      <c r="A2078" s="854">
        <v>2388</v>
      </c>
      <c r="B2078" s="880" t="s">
        <v>8555</v>
      </c>
      <c r="C2078" s="879" t="s">
        <v>8556</v>
      </c>
      <c r="D2078" s="879">
        <v>828</v>
      </c>
      <c r="E2078" s="880" t="s">
        <v>145</v>
      </c>
      <c r="F2078" s="857">
        <v>200077.92</v>
      </c>
      <c r="G2078" s="858" t="s">
        <v>6283</v>
      </c>
      <c r="H2078" s="880" t="s">
        <v>8557</v>
      </c>
      <c r="I2078" s="855"/>
      <c r="J2078" s="855"/>
      <c r="K2078" s="855"/>
      <c r="L2078" s="855"/>
      <c r="M2078" s="855"/>
      <c r="N2078" s="726">
        <f t="shared" si="41"/>
        <v>1956</v>
      </c>
    </row>
    <row r="2079" spans="1:14" ht="45">
      <c r="A2079" s="854">
        <v>2389</v>
      </c>
      <c r="B2079" s="880" t="s">
        <v>8558</v>
      </c>
      <c r="C2079" s="879" t="s">
        <v>8559</v>
      </c>
      <c r="D2079" s="879">
        <v>341</v>
      </c>
      <c r="E2079" s="880" t="s">
        <v>145</v>
      </c>
      <c r="F2079" s="857">
        <v>82399.240000000005</v>
      </c>
      <c r="G2079" s="858" t="s">
        <v>6283</v>
      </c>
      <c r="H2079" s="880" t="s">
        <v>8560</v>
      </c>
      <c r="I2079" s="855"/>
      <c r="J2079" s="855"/>
      <c r="K2079" s="855"/>
      <c r="L2079" s="855"/>
      <c r="M2079" s="855"/>
      <c r="N2079" s="726">
        <f t="shared" si="41"/>
        <v>1957</v>
      </c>
    </row>
    <row r="2080" spans="1:14" ht="45">
      <c r="A2080" s="854">
        <v>2390</v>
      </c>
      <c r="B2080" s="880" t="s">
        <v>8561</v>
      </c>
      <c r="C2080" s="879" t="s">
        <v>8562</v>
      </c>
      <c r="D2080" s="879">
        <v>487</v>
      </c>
      <c r="E2080" s="880" t="s">
        <v>145</v>
      </c>
      <c r="F2080" s="857">
        <v>117678.68</v>
      </c>
      <c r="G2080" s="858" t="s">
        <v>6283</v>
      </c>
      <c r="H2080" s="880" t="s">
        <v>8563</v>
      </c>
      <c r="I2080" s="855"/>
      <c r="J2080" s="855"/>
      <c r="K2080" s="855"/>
      <c r="L2080" s="855"/>
      <c r="M2080" s="855"/>
      <c r="N2080" s="726">
        <f t="shared" si="41"/>
        <v>1958</v>
      </c>
    </row>
    <row r="2081" spans="1:14" ht="45">
      <c r="A2081" s="690">
        <v>2391</v>
      </c>
      <c r="B2081" s="880" t="s">
        <v>8564</v>
      </c>
      <c r="C2081" s="879" t="s">
        <v>8565</v>
      </c>
      <c r="D2081" s="879">
        <v>744</v>
      </c>
      <c r="E2081" s="880" t="s">
        <v>145</v>
      </c>
      <c r="F2081" s="857" t="s">
        <v>8566</v>
      </c>
      <c r="G2081" s="858" t="s">
        <v>6283</v>
      </c>
      <c r="H2081" s="880" t="s">
        <v>8567</v>
      </c>
      <c r="I2081" s="855"/>
      <c r="J2081" s="855"/>
      <c r="K2081" s="855"/>
      <c r="L2081" s="855"/>
      <c r="M2081" s="855"/>
      <c r="N2081" s="726">
        <f t="shared" si="41"/>
        <v>1959</v>
      </c>
    </row>
    <row r="2082" spans="1:14" ht="45">
      <c r="A2082" s="854">
        <v>2392</v>
      </c>
      <c r="B2082" s="880" t="s">
        <v>8568</v>
      </c>
      <c r="C2082" s="879" t="s">
        <v>8569</v>
      </c>
      <c r="D2082" s="879">
        <v>596</v>
      </c>
      <c r="E2082" s="880" t="s">
        <v>145</v>
      </c>
      <c r="F2082" s="857">
        <v>194033.76</v>
      </c>
      <c r="G2082" s="858" t="s">
        <v>6283</v>
      </c>
      <c r="H2082" s="880" t="s">
        <v>8570</v>
      </c>
      <c r="I2082" s="855"/>
      <c r="J2082" s="855"/>
      <c r="K2082" s="855"/>
      <c r="L2082" s="855"/>
      <c r="M2082" s="855"/>
      <c r="N2082" s="726">
        <f t="shared" si="41"/>
        <v>1960</v>
      </c>
    </row>
    <row r="2083" spans="1:14" ht="45">
      <c r="A2083" s="854">
        <v>2393</v>
      </c>
      <c r="B2083" s="880" t="s">
        <v>8571</v>
      </c>
      <c r="C2083" s="879" t="s">
        <v>8572</v>
      </c>
      <c r="D2083" s="879">
        <v>664</v>
      </c>
      <c r="E2083" s="880" t="s">
        <v>145</v>
      </c>
      <c r="F2083" s="857">
        <v>189890.72</v>
      </c>
      <c r="G2083" s="858" t="s">
        <v>6283</v>
      </c>
      <c r="H2083" s="880" t="s">
        <v>8573</v>
      </c>
      <c r="I2083" s="855"/>
      <c r="J2083" s="855"/>
      <c r="K2083" s="855"/>
      <c r="L2083" s="855"/>
      <c r="M2083" s="855"/>
      <c r="N2083" s="726">
        <f t="shared" si="41"/>
        <v>1961</v>
      </c>
    </row>
    <row r="2084" spans="1:14" ht="45">
      <c r="A2084" s="854">
        <v>2394</v>
      </c>
      <c r="B2084" s="880" t="s">
        <v>8574</v>
      </c>
      <c r="C2084" s="879" t="s">
        <v>8575</v>
      </c>
      <c r="D2084" s="879">
        <v>480</v>
      </c>
      <c r="E2084" s="880" t="s">
        <v>145</v>
      </c>
      <c r="F2084" s="857">
        <v>137270.39999999999</v>
      </c>
      <c r="G2084" s="858" t="s">
        <v>6283</v>
      </c>
      <c r="H2084" s="880" t="s">
        <v>8576</v>
      </c>
      <c r="I2084" s="855"/>
      <c r="J2084" s="855"/>
      <c r="K2084" s="855"/>
      <c r="L2084" s="855"/>
      <c r="M2084" s="855"/>
      <c r="N2084" s="726">
        <f t="shared" si="41"/>
        <v>1962</v>
      </c>
    </row>
    <row r="2085" spans="1:14" ht="45">
      <c r="A2085" s="854">
        <v>2395</v>
      </c>
      <c r="B2085" s="880" t="s">
        <v>8577</v>
      </c>
      <c r="C2085" s="879" t="s">
        <v>8578</v>
      </c>
      <c r="D2085" s="879">
        <v>575</v>
      </c>
      <c r="E2085" s="880" t="s">
        <v>145</v>
      </c>
      <c r="F2085" s="857">
        <v>191061</v>
      </c>
      <c r="G2085" s="858" t="s">
        <v>6283</v>
      </c>
      <c r="H2085" s="880" t="s">
        <v>8579</v>
      </c>
      <c r="I2085" s="855"/>
      <c r="J2085" s="855"/>
      <c r="K2085" s="855"/>
      <c r="L2085" s="855"/>
      <c r="M2085" s="855"/>
      <c r="N2085" s="726">
        <f t="shared" si="41"/>
        <v>1963</v>
      </c>
    </row>
    <row r="2086" spans="1:14" ht="45">
      <c r="A2086" s="854">
        <v>2396</v>
      </c>
      <c r="B2086" s="880" t="s">
        <v>8583</v>
      </c>
      <c r="C2086" s="879" t="s">
        <v>8584</v>
      </c>
      <c r="D2086" s="879">
        <v>496</v>
      </c>
      <c r="E2086" s="880" t="s">
        <v>145</v>
      </c>
      <c r="F2086" s="857">
        <v>119853.44</v>
      </c>
      <c r="G2086" s="858" t="s">
        <v>6283</v>
      </c>
      <c r="H2086" s="880" t="s">
        <v>8585</v>
      </c>
      <c r="I2086" s="879"/>
      <c r="J2086" s="879"/>
      <c r="K2086" s="879"/>
      <c r="L2086" s="879"/>
      <c r="M2086" s="879"/>
      <c r="N2086" s="726">
        <f t="shared" si="41"/>
        <v>1964</v>
      </c>
    </row>
    <row r="2087" spans="1:14" ht="45">
      <c r="A2087" s="854">
        <v>2397</v>
      </c>
      <c r="B2087" s="880" t="s">
        <v>8586</v>
      </c>
      <c r="C2087" s="879" t="s">
        <v>8587</v>
      </c>
      <c r="D2087" s="879">
        <v>483</v>
      </c>
      <c r="E2087" s="880" t="s">
        <v>145</v>
      </c>
      <c r="F2087" s="857">
        <v>116712.12</v>
      </c>
      <c r="G2087" s="858" t="s">
        <v>6283</v>
      </c>
      <c r="H2087" s="880" t="s">
        <v>8588</v>
      </c>
      <c r="I2087" s="879"/>
      <c r="J2087" s="879"/>
      <c r="K2087" s="879"/>
      <c r="L2087" s="879"/>
      <c r="M2087" s="879"/>
      <c r="N2087" s="726">
        <f t="shared" ref="N2087:N2150" si="42">N2086+1</f>
        <v>1965</v>
      </c>
    </row>
    <row r="2088" spans="1:14" ht="45">
      <c r="A2088" s="854">
        <v>2398</v>
      </c>
      <c r="B2088" s="880" t="s">
        <v>8589</v>
      </c>
      <c r="C2088" s="879" t="s">
        <v>8590</v>
      </c>
      <c r="D2088" s="879">
        <v>544</v>
      </c>
      <c r="E2088" s="880" t="s">
        <v>145</v>
      </c>
      <c r="F2088" s="857">
        <v>131452.16</v>
      </c>
      <c r="G2088" s="858" t="s">
        <v>6283</v>
      </c>
      <c r="H2088" s="880" t="s">
        <v>8591</v>
      </c>
      <c r="I2088" s="879"/>
      <c r="J2088" s="879"/>
      <c r="K2088" s="879"/>
      <c r="L2088" s="879"/>
      <c r="M2088" s="879"/>
      <c r="N2088" s="726">
        <f t="shared" si="42"/>
        <v>1966</v>
      </c>
    </row>
    <row r="2089" spans="1:14" ht="45">
      <c r="A2089" s="854">
        <v>2399</v>
      </c>
      <c r="B2089" s="880" t="s">
        <v>8592</v>
      </c>
      <c r="C2089" s="879" t="s">
        <v>8593</v>
      </c>
      <c r="D2089" s="879">
        <v>1001</v>
      </c>
      <c r="E2089" s="880" t="s">
        <v>145</v>
      </c>
      <c r="F2089" s="857">
        <v>241881.64</v>
      </c>
      <c r="G2089" s="858" t="s">
        <v>6283</v>
      </c>
      <c r="H2089" s="880" t="s">
        <v>8594</v>
      </c>
      <c r="I2089" s="879"/>
      <c r="J2089" s="879"/>
      <c r="K2089" s="879"/>
      <c r="L2089" s="879"/>
      <c r="M2089" s="879"/>
      <c r="N2089" s="726">
        <f t="shared" si="42"/>
        <v>1967</v>
      </c>
    </row>
    <row r="2090" spans="1:14" ht="45">
      <c r="A2090" s="854">
        <v>2400</v>
      </c>
      <c r="B2090" s="880" t="s">
        <v>8595</v>
      </c>
      <c r="C2090" s="879" t="s">
        <v>8596</v>
      </c>
      <c r="D2090" s="879">
        <v>698</v>
      </c>
      <c r="E2090" s="880" t="s">
        <v>145</v>
      </c>
      <c r="F2090" s="857">
        <v>199614.04</v>
      </c>
      <c r="G2090" s="858" t="s">
        <v>6283</v>
      </c>
      <c r="H2090" s="880" t="s">
        <v>8597</v>
      </c>
      <c r="I2090" s="879"/>
      <c r="J2090" s="879"/>
      <c r="K2090" s="879"/>
      <c r="L2090" s="879"/>
      <c r="M2090" s="879"/>
      <c r="N2090" s="726">
        <f t="shared" si="42"/>
        <v>1968</v>
      </c>
    </row>
    <row r="2091" spans="1:14" ht="45">
      <c r="A2091" s="854">
        <v>2401</v>
      </c>
      <c r="B2091" s="880" t="s">
        <v>8598</v>
      </c>
      <c r="C2091" s="879" t="s">
        <v>8599</v>
      </c>
      <c r="D2091" s="879">
        <v>729</v>
      </c>
      <c r="E2091" s="880" t="s">
        <v>145</v>
      </c>
      <c r="F2091" s="857">
        <v>208479.42</v>
      </c>
      <c r="G2091" s="858" t="s">
        <v>6283</v>
      </c>
      <c r="H2091" s="880" t="s">
        <v>8600</v>
      </c>
      <c r="I2091" s="879"/>
      <c r="J2091" s="879"/>
      <c r="K2091" s="879"/>
      <c r="L2091" s="879"/>
      <c r="M2091" s="879"/>
      <c r="N2091" s="726">
        <f t="shared" si="42"/>
        <v>1969</v>
      </c>
    </row>
    <row r="2092" spans="1:14" ht="45">
      <c r="A2092" s="854">
        <v>2402</v>
      </c>
      <c r="B2092" s="880" t="s">
        <v>8601</v>
      </c>
      <c r="C2092" s="879" t="s">
        <v>8602</v>
      </c>
      <c r="D2092" s="879">
        <v>600</v>
      </c>
      <c r="E2092" s="880" t="s">
        <v>145</v>
      </c>
      <c r="F2092" s="857">
        <v>113640</v>
      </c>
      <c r="G2092" s="858" t="s">
        <v>6283</v>
      </c>
      <c r="H2092" s="880" t="s">
        <v>8603</v>
      </c>
      <c r="I2092" s="879"/>
      <c r="J2092" s="879"/>
      <c r="K2092" s="879"/>
      <c r="L2092" s="879"/>
      <c r="M2092" s="879"/>
      <c r="N2092" s="726">
        <f t="shared" si="42"/>
        <v>1970</v>
      </c>
    </row>
    <row r="2093" spans="1:14" ht="45">
      <c r="A2093" s="854">
        <v>2403</v>
      </c>
      <c r="B2093" s="880" t="s">
        <v>8604</v>
      </c>
      <c r="C2093" s="879" t="s">
        <v>8605</v>
      </c>
      <c r="D2093" s="879">
        <v>600</v>
      </c>
      <c r="E2093" s="880" t="s">
        <v>145</v>
      </c>
      <c r="F2093" s="857">
        <v>113640</v>
      </c>
      <c r="G2093" s="858" t="s">
        <v>6283</v>
      </c>
      <c r="H2093" s="880" t="s">
        <v>8606</v>
      </c>
      <c r="I2093" s="879"/>
      <c r="J2093" s="879"/>
      <c r="K2093" s="879"/>
      <c r="L2093" s="879"/>
      <c r="M2093" s="879"/>
      <c r="N2093" s="726">
        <f t="shared" si="42"/>
        <v>1971</v>
      </c>
    </row>
    <row r="2094" spans="1:14" ht="45">
      <c r="A2094" s="854">
        <v>2404</v>
      </c>
      <c r="B2094" s="880" t="s">
        <v>8607</v>
      </c>
      <c r="C2094" s="879" t="s">
        <v>8608</v>
      </c>
      <c r="D2094" s="879">
        <v>600</v>
      </c>
      <c r="E2094" s="880" t="s">
        <v>145</v>
      </c>
      <c r="F2094" s="857">
        <v>113640</v>
      </c>
      <c r="G2094" s="858" t="s">
        <v>6283</v>
      </c>
      <c r="H2094" s="880" t="s">
        <v>8609</v>
      </c>
      <c r="I2094" s="879"/>
      <c r="J2094" s="879"/>
      <c r="K2094" s="879"/>
      <c r="L2094" s="879"/>
      <c r="M2094" s="879"/>
      <c r="N2094" s="726">
        <f t="shared" si="42"/>
        <v>1972</v>
      </c>
    </row>
    <row r="2095" spans="1:14" ht="45">
      <c r="A2095" s="854">
        <v>2405</v>
      </c>
      <c r="B2095" s="880" t="s">
        <v>8610</v>
      </c>
      <c r="C2095" s="879" t="s">
        <v>8611</v>
      </c>
      <c r="D2095" s="879">
        <v>500</v>
      </c>
      <c r="E2095" s="880" t="s">
        <v>145</v>
      </c>
      <c r="F2095" s="857">
        <v>141235</v>
      </c>
      <c r="G2095" s="858" t="s">
        <v>6283</v>
      </c>
      <c r="H2095" s="880" t="s">
        <v>8612</v>
      </c>
      <c r="I2095" s="879"/>
      <c r="J2095" s="879"/>
      <c r="K2095" s="879"/>
      <c r="L2095" s="879"/>
      <c r="M2095" s="879"/>
      <c r="N2095" s="726">
        <f t="shared" si="42"/>
        <v>1973</v>
      </c>
    </row>
    <row r="2096" spans="1:14" ht="45">
      <c r="A2096" s="854">
        <v>2406</v>
      </c>
      <c r="B2096" s="880" t="s">
        <v>8613</v>
      </c>
      <c r="C2096" s="879" t="s">
        <v>8614</v>
      </c>
      <c r="D2096" s="879">
        <v>524</v>
      </c>
      <c r="E2096" s="880" t="s">
        <v>145</v>
      </c>
      <c r="F2096" s="857">
        <v>101111.03999999999</v>
      </c>
      <c r="G2096" s="858" t="s">
        <v>6283</v>
      </c>
      <c r="H2096" s="880" t="s">
        <v>8615</v>
      </c>
      <c r="I2096" s="879"/>
      <c r="J2096" s="879"/>
      <c r="K2096" s="879"/>
      <c r="L2096" s="879"/>
      <c r="M2096" s="879"/>
      <c r="N2096" s="726">
        <f t="shared" si="42"/>
        <v>1974</v>
      </c>
    </row>
    <row r="2097" spans="1:14" ht="45">
      <c r="A2097" s="854">
        <v>2407</v>
      </c>
      <c r="B2097" s="880" t="s">
        <v>8616</v>
      </c>
      <c r="C2097" s="879" t="s">
        <v>8617</v>
      </c>
      <c r="D2097" s="879">
        <v>696</v>
      </c>
      <c r="E2097" s="880" t="s">
        <v>145</v>
      </c>
      <c r="F2097" s="857">
        <v>199042.08</v>
      </c>
      <c r="G2097" s="858" t="s">
        <v>6283</v>
      </c>
      <c r="H2097" s="880" t="s">
        <v>8618</v>
      </c>
      <c r="I2097" s="879"/>
      <c r="J2097" s="879"/>
      <c r="K2097" s="879"/>
      <c r="L2097" s="879"/>
      <c r="M2097" s="879"/>
      <c r="N2097" s="726">
        <f t="shared" si="42"/>
        <v>1975</v>
      </c>
    </row>
    <row r="2098" spans="1:14" ht="45">
      <c r="A2098" s="854">
        <v>2408</v>
      </c>
      <c r="B2098" s="880" t="s">
        <v>8619</v>
      </c>
      <c r="C2098" s="879" t="s">
        <v>8620</v>
      </c>
      <c r="D2098" s="879">
        <v>612</v>
      </c>
      <c r="E2098" s="880" t="s">
        <v>145</v>
      </c>
      <c r="F2098" s="857">
        <v>195699.24</v>
      </c>
      <c r="G2098" s="858" t="s">
        <v>6283</v>
      </c>
      <c r="H2098" s="880" t="s">
        <v>8621</v>
      </c>
      <c r="I2098" s="879"/>
      <c r="J2098" s="879"/>
      <c r="K2098" s="879"/>
      <c r="L2098" s="879"/>
      <c r="M2098" s="879"/>
      <c r="N2098" s="726">
        <f t="shared" si="42"/>
        <v>1976</v>
      </c>
    </row>
    <row r="2099" spans="1:14" ht="45">
      <c r="A2099" s="854">
        <v>2409</v>
      </c>
      <c r="B2099" s="880" t="s">
        <v>8622</v>
      </c>
      <c r="C2099" s="879" t="s">
        <v>8623</v>
      </c>
      <c r="D2099" s="879">
        <v>887</v>
      </c>
      <c r="E2099" s="880" t="s">
        <v>145</v>
      </c>
      <c r="F2099" s="857">
        <v>214334.68</v>
      </c>
      <c r="G2099" s="858" t="s">
        <v>6283</v>
      </c>
      <c r="H2099" s="880" t="s">
        <v>8624</v>
      </c>
      <c r="I2099" s="879"/>
      <c r="J2099" s="879"/>
      <c r="K2099" s="879"/>
      <c r="L2099" s="879"/>
      <c r="M2099" s="879"/>
      <c r="N2099" s="726">
        <f t="shared" si="42"/>
        <v>1977</v>
      </c>
    </row>
    <row r="2100" spans="1:14" ht="45">
      <c r="A2100" s="854">
        <v>2410</v>
      </c>
      <c r="B2100" s="880" t="s">
        <v>8625</v>
      </c>
      <c r="C2100" s="879" t="s">
        <v>8626</v>
      </c>
      <c r="D2100" s="879">
        <v>490</v>
      </c>
      <c r="E2100" s="880" t="s">
        <v>145</v>
      </c>
      <c r="F2100" s="857">
        <v>145294.79999999999</v>
      </c>
      <c r="G2100" s="858" t="s">
        <v>6283</v>
      </c>
      <c r="H2100" s="880" t="s">
        <v>8627</v>
      </c>
      <c r="I2100" s="879"/>
      <c r="J2100" s="879"/>
      <c r="K2100" s="879"/>
      <c r="L2100" s="879"/>
      <c r="M2100" s="879"/>
      <c r="N2100" s="726">
        <f t="shared" si="42"/>
        <v>1978</v>
      </c>
    </row>
    <row r="2101" spans="1:14" ht="45">
      <c r="A2101" s="854">
        <v>2411</v>
      </c>
      <c r="B2101" s="880" t="s">
        <v>8628</v>
      </c>
      <c r="C2101" s="879" t="s">
        <v>8629</v>
      </c>
      <c r="D2101" s="879">
        <v>600</v>
      </c>
      <c r="E2101" s="880" t="s">
        <v>145</v>
      </c>
      <c r="F2101" s="857">
        <v>94014</v>
      </c>
      <c r="G2101" s="858" t="s">
        <v>6283</v>
      </c>
      <c r="H2101" s="880" t="s">
        <v>8630</v>
      </c>
      <c r="I2101" s="879"/>
      <c r="J2101" s="879"/>
      <c r="K2101" s="879"/>
      <c r="L2101" s="879"/>
      <c r="M2101" s="879"/>
      <c r="N2101" s="726">
        <f t="shared" si="42"/>
        <v>1979</v>
      </c>
    </row>
    <row r="2102" spans="1:14" ht="45">
      <c r="A2102" s="854">
        <v>2412</v>
      </c>
      <c r="B2102" s="880" t="s">
        <v>8631</v>
      </c>
      <c r="C2102" s="879" t="s">
        <v>8632</v>
      </c>
      <c r="D2102" s="879">
        <v>600</v>
      </c>
      <c r="E2102" s="880" t="s">
        <v>145</v>
      </c>
      <c r="F2102" s="857">
        <v>94014</v>
      </c>
      <c r="G2102" s="858" t="s">
        <v>6283</v>
      </c>
      <c r="H2102" s="880" t="s">
        <v>8633</v>
      </c>
      <c r="I2102" s="879"/>
      <c r="J2102" s="879"/>
      <c r="K2102" s="879"/>
      <c r="L2102" s="879"/>
      <c r="M2102" s="879"/>
      <c r="N2102" s="726">
        <f t="shared" si="42"/>
        <v>1980</v>
      </c>
    </row>
    <row r="2103" spans="1:14" ht="45">
      <c r="A2103" s="854">
        <v>2413</v>
      </c>
      <c r="B2103" s="880" t="s">
        <v>8634</v>
      </c>
      <c r="C2103" s="879" t="s">
        <v>8635</v>
      </c>
      <c r="D2103" s="879">
        <v>600</v>
      </c>
      <c r="E2103" s="880" t="s">
        <v>145</v>
      </c>
      <c r="F2103" s="857">
        <v>94014</v>
      </c>
      <c r="G2103" s="858" t="s">
        <v>6283</v>
      </c>
      <c r="H2103" s="880" t="s">
        <v>8636</v>
      </c>
      <c r="I2103" s="879"/>
      <c r="J2103" s="879"/>
      <c r="K2103" s="879"/>
      <c r="L2103" s="879"/>
      <c r="M2103" s="879"/>
      <c r="N2103" s="726">
        <f t="shared" si="42"/>
        <v>1981</v>
      </c>
    </row>
    <row r="2104" spans="1:14" ht="45">
      <c r="A2104" s="854">
        <v>2414</v>
      </c>
      <c r="B2104" s="880" t="s">
        <v>8637</v>
      </c>
      <c r="C2104" s="879" t="s">
        <v>8638</v>
      </c>
      <c r="D2104" s="879">
        <v>614</v>
      </c>
      <c r="E2104" s="880" t="s">
        <v>145</v>
      </c>
      <c r="F2104" s="857">
        <v>148366.96</v>
      </c>
      <c r="G2104" s="858" t="s">
        <v>6283</v>
      </c>
      <c r="H2104" s="880" t="s">
        <v>8639</v>
      </c>
      <c r="I2104" s="879"/>
      <c r="J2104" s="879"/>
      <c r="K2104" s="879"/>
      <c r="L2104" s="879"/>
      <c r="M2104" s="879"/>
      <c r="N2104" s="726">
        <f t="shared" si="42"/>
        <v>1982</v>
      </c>
    </row>
    <row r="2105" spans="1:14" ht="45">
      <c r="A2105" s="854">
        <v>2415</v>
      </c>
      <c r="B2105" s="880" t="s">
        <v>8640</v>
      </c>
      <c r="C2105" s="879" t="s">
        <v>8641</v>
      </c>
      <c r="D2105" s="879">
        <v>509</v>
      </c>
      <c r="E2105" s="880" t="s">
        <v>145</v>
      </c>
      <c r="F2105" s="857">
        <v>98216.639999999999</v>
      </c>
      <c r="G2105" s="858" t="s">
        <v>6283</v>
      </c>
      <c r="H2105" s="880" t="s">
        <v>8642</v>
      </c>
      <c r="I2105" s="879"/>
      <c r="J2105" s="879"/>
      <c r="K2105" s="879"/>
      <c r="L2105" s="879"/>
      <c r="M2105" s="879"/>
      <c r="N2105" s="726">
        <f t="shared" si="42"/>
        <v>1983</v>
      </c>
    </row>
    <row r="2106" spans="1:14" ht="45">
      <c r="A2106" s="854">
        <v>2416</v>
      </c>
      <c r="B2106" s="880" t="s">
        <v>8643</v>
      </c>
      <c r="C2106" s="879" t="s">
        <v>8644</v>
      </c>
      <c r="D2106" s="879">
        <v>504.9</v>
      </c>
      <c r="E2106" s="880" t="s">
        <v>145</v>
      </c>
      <c r="F2106" s="857">
        <v>97425.5</v>
      </c>
      <c r="G2106" s="858" t="s">
        <v>6283</v>
      </c>
      <c r="H2106" s="880" t="s">
        <v>8645</v>
      </c>
      <c r="I2106" s="879"/>
      <c r="J2106" s="879"/>
      <c r="K2106" s="879"/>
      <c r="L2106" s="879"/>
      <c r="M2106" s="879"/>
      <c r="N2106" s="726">
        <f t="shared" si="42"/>
        <v>1984</v>
      </c>
    </row>
    <row r="2107" spans="1:14" ht="45">
      <c r="A2107" s="854">
        <v>2417</v>
      </c>
      <c r="B2107" s="880" t="s">
        <v>8646</v>
      </c>
      <c r="C2107" s="879" t="s">
        <v>8647</v>
      </c>
      <c r="D2107" s="879">
        <v>458</v>
      </c>
      <c r="E2107" s="880" t="s">
        <v>145</v>
      </c>
      <c r="F2107" s="857">
        <v>88375.679999999993</v>
      </c>
      <c r="G2107" s="858" t="s">
        <v>6283</v>
      </c>
      <c r="H2107" s="880" t="s">
        <v>8648</v>
      </c>
      <c r="I2107" s="879"/>
      <c r="J2107" s="879"/>
      <c r="K2107" s="879"/>
      <c r="L2107" s="879"/>
      <c r="M2107" s="879"/>
      <c r="N2107" s="726">
        <f t="shared" si="42"/>
        <v>1985</v>
      </c>
    </row>
    <row r="2108" spans="1:14" ht="45">
      <c r="A2108" s="854">
        <v>2418</v>
      </c>
      <c r="B2108" s="880" t="s">
        <v>8649</v>
      </c>
      <c r="C2108" s="879" t="s">
        <v>8650</v>
      </c>
      <c r="D2108" s="879">
        <v>608</v>
      </c>
      <c r="E2108" s="880" t="s">
        <v>145</v>
      </c>
      <c r="F2108" s="857">
        <v>194420.16</v>
      </c>
      <c r="G2108" s="858" t="s">
        <v>6283</v>
      </c>
      <c r="H2108" s="880" t="s">
        <v>8651</v>
      </c>
      <c r="I2108" s="879"/>
      <c r="J2108" s="879"/>
      <c r="K2108" s="879"/>
      <c r="L2108" s="879"/>
      <c r="M2108" s="879"/>
      <c r="N2108" s="726">
        <f t="shared" si="42"/>
        <v>1986</v>
      </c>
    </row>
    <row r="2109" spans="1:14" ht="45">
      <c r="A2109" s="854">
        <v>2419</v>
      </c>
      <c r="B2109" s="880" t="s">
        <v>8652</v>
      </c>
      <c r="C2109" s="879" t="s">
        <v>8653</v>
      </c>
      <c r="D2109" s="879">
        <v>798</v>
      </c>
      <c r="E2109" s="880" t="s">
        <v>145</v>
      </c>
      <c r="F2109" s="857">
        <v>192828.72</v>
      </c>
      <c r="G2109" s="858" t="s">
        <v>6283</v>
      </c>
      <c r="H2109" s="880" t="s">
        <v>8654</v>
      </c>
      <c r="I2109" s="879"/>
      <c r="J2109" s="879"/>
      <c r="K2109" s="879"/>
      <c r="L2109" s="879"/>
      <c r="M2109" s="879"/>
      <c r="N2109" s="726">
        <f t="shared" si="42"/>
        <v>1987</v>
      </c>
    </row>
    <row r="2110" spans="1:14" ht="45">
      <c r="A2110" s="854">
        <v>2420</v>
      </c>
      <c r="B2110" s="880" t="s">
        <v>8657</v>
      </c>
      <c r="C2110" s="879" t="s">
        <v>8658</v>
      </c>
      <c r="D2110" s="879">
        <v>458</v>
      </c>
      <c r="E2110" s="880" t="s">
        <v>145</v>
      </c>
      <c r="F2110" s="857">
        <v>122881.4</v>
      </c>
      <c r="G2110" s="858" t="s">
        <v>6283</v>
      </c>
      <c r="H2110" s="880" t="s">
        <v>8659</v>
      </c>
      <c r="I2110" s="879"/>
      <c r="J2110" s="879"/>
      <c r="K2110" s="879"/>
      <c r="L2110" s="879"/>
      <c r="M2110" s="879"/>
      <c r="N2110" s="726">
        <f t="shared" si="42"/>
        <v>1988</v>
      </c>
    </row>
    <row r="2111" spans="1:14" ht="45">
      <c r="A2111" s="854">
        <v>2421</v>
      </c>
      <c r="B2111" s="880" t="s">
        <v>8660</v>
      </c>
      <c r="C2111" s="879" t="s">
        <v>8661</v>
      </c>
      <c r="D2111" s="879">
        <v>800</v>
      </c>
      <c r="E2111" s="880" t="s">
        <v>145</v>
      </c>
      <c r="F2111" s="857">
        <v>151520</v>
      </c>
      <c r="G2111" s="858" t="s">
        <v>6283</v>
      </c>
      <c r="H2111" s="880" t="s">
        <v>8662</v>
      </c>
      <c r="I2111" s="879"/>
      <c r="J2111" s="879"/>
      <c r="K2111" s="879"/>
      <c r="L2111" s="879"/>
      <c r="M2111" s="879"/>
      <c r="N2111" s="726">
        <f t="shared" si="42"/>
        <v>1989</v>
      </c>
    </row>
    <row r="2112" spans="1:14" ht="45">
      <c r="A2112" s="854">
        <v>2422</v>
      </c>
      <c r="B2112" s="880" t="s">
        <v>8663</v>
      </c>
      <c r="C2112" s="879" t="s">
        <v>8664</v>
      </c>
      <c r="D2112" s="879">
        <v>579</v>
      </c>
      <c r="E2112" s="880" t="s">
        <v>145</v>
      </c>
      <c r="F2112" s="857">
        <v>155345.70000000001</v>
      </c>
      <c r="G2112" s="858" t="s">
        <v>6283</v>
      </c>
      <c r="H2112" s="880" t="s">
        <v>8665</v>
      </c>
      <c r="I2112" s="879"/>
      <c r="J2112" s="879"/>
      <c r="K2112" s="879"/>
      <c r="L2112" s="879"/>
      <c r="M2112" s="879"/>
      <c r="N2112" s="726">
        <f t="shared" si="42"/>
        <v>1990</v>
      </c>
    </row>
    <row r="2113" spans="1:14" ht="45">
      <c r="A2113" s="854">
        <v>2423</v>
      </c>
      <c r="B2113" s="880" t="s">
        <v>8666</v>
      </c>
      <c r="C2113" s="879" t="s">
        <v>8667</v>
      </c>
      <c r="D2113" s="879">
        <v>358</v>
      </c>
      <c r="E2113" s="880" t="s">
        <v>145</v>
      </c>
      <c r="F2113" s="857">
        <v>69079.679999999993</v>
      </c>
      <c r="G2113" s="858" t="s">
        <v>6283</v>
      </c>
      <c r="H2113" s="880" t="s">
        <v>8668</v>
      </c>
      <c r="I2113" s="879"/>
      <c r="J2113" s="879"/>
      <c r="K2113" s="879"/>
      <c r="L2113" s="879"/>
      <c r="M2113" s="879"/>
      <c r="N2113" s="726">
        <f t="shared" si="42"/>
        <v>1991</v>
      </c>
    </row>
    <row r="2114" spans="1:14" ht="45">
      <c r="A2114" s="854">
        <v>2424</v>
      </c>
      <c r="B2114" s="880" t="s">
        <v>8669</v>
      </c>
      <c r="C2114" s="879" t="s">
        <v>8670</v>
      </c>
      <c r="D2114" s="879">
        <v>1106</v>
      </c>
      <c r="E2114" s="880" t="s">
        <v>145</v>
      </c>
      <c r="F2114" s="857">
        <v>316293.88</v>
      </c>
      <c r="G2114" s="858" t="s">
        <v>6283</v>
      </c>
      <c r="H2114" s="880" t="s">
        <v>8671</v>
      </c>
      <c r="I2114" s="879"/>
      <c r="J2114" s="879"/>
      <c r="K2114" s="879"/>
      <c r="L2114" s="879"/>
      <c r="M2114" s="879"/>
      <c r="N2114" s="726">
        <f t="shared" si="42"/>
        <v>1992</v>
      </c>
    </row>
    <row r="2115" spans="1:14" ht="45">
      <c r="A2115" s="854">
        <v>2425</v>
      </c>
      <c r="B2115" s="880" t="s">
        <v>8672</v>
      </c>
      <c r="C2115" s="879" t="s">
        <v>8673</v>
      </c>
      <c r="D2115" s="879">
        <v>581</v>
      </c>
      <c r="E2115" s="880" t="s">
        <v>145</v>
      </c>
      <c r="F2115" s="857">
        <v>189150.36</v>
      </c>
      <c r="G2115" s="858" t="s">
        <v>6283</v>
      </c>
      <c r="H2115" s="880" t="s">
        <v>8674</v>
      </c>
      <c r="I2115" s="879"/>
      <c r="J2115" s="879"/>
      <c r="K2115" s="879"/>
      <c r="L2115" s="879"/>
      <c r="M2115" s="879"/>
      <c r="N2115" s="726">
        <f t="shared" si="42"/>
        <v>1993</v>
      </c>
    </row>
    <row r="2116" spans="1:14" ht="45">
      <c r="A2116" s="854">
        <v>2426</v>
      </c>
      <c r="B2116" s="880" t="s">
        <v>8675</v>
      </c>
      <c r="C2116" s="879" t="s">
        <v>8676</v>
      </c>
      <c r="D2116" s="879">
        <v>600</v>
      </c>
      <c r="E2116" s="880" t="s">
        <v>145</v>
      </c>
      <c r="F2116" s="857">
        <v>113640</v>
      </c>
      <c r="G2116" s="858" t="s">
        <v>6283</v>
      </c>
      <c r="H2116" s="880" t="s">
        <v>8677</v>
      </c>
      <c r="I2116" s="879"/>
      <c r="J2116" s="879"/>
      <c r="K2116" s="879"/>
      <c r="L2116" s="879"/>
      <c r="M2116" s="879"/>
      <c r="N2116" s="726">
        <f t="shared" si="42"/>
        <v>1994</v>
      </c>
    </row>
    <row r="2117" spans="1:14" ht="45">
      <c r="A2117" s="854">
        <v>2427</v>
      </c>
      <c r="B2117" s="880" t="s">
        <v>8678</v>
      </c>
      <c r="C2117" s="879" t="s">
        <v>8679</v>
      </c>
      <c r="D2117" s="879">
        <v>600</v>
      </c>
      <c r="E2117" s="880" t="s">
        <v>145</v>
      </c>
      <c r="F2117" s="857">
        <v>113640</v>
      </c>
      <c r="G2117" s="858" t="s">
        <v>6283</v>
      </c>
      <c r="H2117" s="880" t="s">
        <v>8680</v>
      </c>
      <c r="I2117" s="879"/>
      <c r="J2117" s="879"/>
      <c r="K2117" s="879"/>
      <c r="L2117" s="879"/>
      <c r="M2117" s="879"/>
      <c r="N2117" s="726">
        <f t="shared" si="42"/>
        <v>1995</v>
      </c>
    </row>
    <row r="2118" spans="1:14" ht="45">
      <c r="A2118" s="854">
        <v>2428</v>
      </c>
      <c r="B2118" s="880" t="s">
        <v>8681</v>
      </c>
      <c r="C2118" s="879" t="s">
        <v>8682</v>
      </c>
      <c r="D2118" s="879">
        <v>787</v>
      </c>
      <c r="E2118" s="880" t="s">
        <v>145</v>
      </c>
      <c r="F2118" s="857">
        <v>190170.68</v>
      </c>
      <c r="G2118" s="858" t="s">
        <v>6283</v>
      </c>
      <c r="H2118" s="880" t="s">
        <v>8683</v>
      </c>
      <c r="I2118" s="879"/>
      <c r="J2118" s="879"/>
      <c r="K2118" s="879"/>
      <c r="L2118" s="879"/>
      <c r="M2118" s="879"/>
      <c r="N2118" s="726">
        <f t="shared" si="42"/>
        <v>1996</v>
      </c>
    </row>
    <row r="2119" spans="1:14" ht="45">
      <c r="A2119" s="854">
        <v>2429</v>
      </c>
      <c r="B2119" s="880" t="s">
        <v>8684</v>
      </c>
      <c r="C2119" s="879" t="s">
        <v>8685</v>
      </c>
      <c r="D2119" s="879">
        <v>680</v>
      </c>
      <c r="E2119" s="880" t="s">
        <v>145</v>
      </c>
      <c r="F2119" s="857">
        <v>236130</v>
      </c>
      <c r="G2119" s="858" t="s">
        <v>6283</v>
      </c>
      <c r="H2119" s="880" t="s">
        <v>8686</v>
      </c>
      <c r="I2119" s="879"/>
      <c r="J2119" s="879"/>
      <c r="K2119" s="879"/>
      <c r="L2119" s="879"/>
      <c r="M2119" s="879"/>
      <c r="N2119" s="726">
        <f t="shared" si="42"/>
        <v>1997</v>
      </c>
    </row>
    <row r="2120" spans="1:14" ht="45">
      <c r="A2120" s="854">
        <v>2430</v>
      </c>
      <c r="B2120" s="880" t="s">
        <v>8687</v>
      </c>
      <c r="C2120" s="879" t="s">
        <v>8688</v>
      </c>
      <c r="D2120" s="879">
        <v>1420</v>
      </c>
      <c r="E2120" s="880" t="s">
        <v>145</v>
      </c>
      <c r="F2120" s="857">
        <v>343128.8</v>
      </c>
      <c r="G2120" s="858" t="s">
        <v>6283</v>
      </c>
      <c r="H2120" s="880" t="s">
        <v>8689</v>
      </c>
      <c r="I2120" s="879"/>
      <c r="J2120" s="879"/>
      <c r="K2120" s="879"/>
      <c r="L2120" s="879"/>
      <c r="M2120" s="879"/>
      <c r="N2120" s="726">
        <f t="shared" si="42"/>
        <v>1998</v>
      </c>
    </row>
    <row r="2121" spans="1:14" ht="45">
      <c r="A2121" s="854">
        <v>2431</v>
      </c>
      <c r="B2121" s="880" t="s">
        <v>8690</v>
      </c>
      <c r="C2121" s="879" t="s">
        <v>8691</v>
      </c>
      <c r="D2121" s="879">
        <v>718</v>
      </c>
      <c r="E2121" s="880" t="s">
        <v>145</v>
      </c>
      <c r="F2121" s="857">
        <v>192639.4</v>
      </c>
      <c r="G2121" s="858" t="s">
        <v>6283</v>
      </c>
      <c r="H2121" s="880" t="s">
        <v>8692</v>
      </c>
      <c r="I2121" s="879"/>
      <c r="J2121" s="879"/>
      <c r="K2121" s="879"/>
      <c r="L2121" s="879"/>
      <c r="M2121" s="879"/>
      <c r="N2121" s="726">
        <f t="shared" si="42"/>
        <v>1999</v>
      </c>
    </row>
    <row r="2122" spans="1:14" ht="45">
      <c r="A2122" s="854">
        <v>2432</v>
      </c>
      <c r="B2122" s="880" t="s">
        <v>8693</v>
      </c>
      <c r="C2122" s="879" t="s">
        <v>8694</v>
      </c>
      <c r="D2122" s="879">
        <v>442</v>
      </c>
      <c r="E2122" s="880" t="s">
        <v>145</v>
      </c>
      <c r="F2122" s="857">
        <v>146539.5</v>
      </c>
      <c r="G2122" s="858" t="s">
        <v>6283</v>
      </c>
      <c r="H2122" s="880" t="s">
        <v>8695</v>
      </c>
      <c r="I2122" s="879"/>
      <c r="J2122" s="879"/>
      <c r="K2122" s="879"/>
      <c r="L2122" s="879"/>
      <c r="M2122" s="879"/>
      <c r="N2122" s="726">
        <f t="shared" si="42"/>
        <v>2000</v>
      </c>
    </row>
    <row r="2123" spans="1:14" ht="45">
      <c r="A2123" s="854">
        <v>2433</v>
      </c>
      <c r="B2123" s="880" t="s">
        <v>8696</v>
      </c>
      <c r="C2123" s="879" t="s">
        <v>8697</v>
      </c>
      <c r="D2123" s="879">
        <v>523</v>
      </c>
      <c r="E2123" s="880" t="s">
        <v>145</v>
      </c>
      <c r="F2123" s="857">
        <v>100918.08</v>
      </c>
      <c r="G2123" s="858" t="s">
        <v>6283</v>
      </c>
      <c r="H2123" s="880" t="s">
        <v>8698</v>
      </c>
      <c r="I2123" s="879"/>
      <c r="J2123" s="879"/>
      <c r="K2123" s="879"/>
      <c r="L2123" s="879"/>
      <c r="M2123" s="879"/>
      <c r="N2123" s="726">
        <f t="shared" si="42"/>
        <v>2001</v>
      </c>
    </row>
    <row r="2124" spans="1:14" ht="45">
      <c r="A2124" s="854">
        <v>2434</v>
      </c>
      <c r="B2124" s="880" t="s">
        <v>8699</v>
      </c>
      <c r="C2124" s="879" t="s">
        <v>8700</v>
      </c>
      <c r="D2124" s="879">
        <v>511</v>
      </c>
      <c r="E2124" s="880" t="s">
        <v>145</v>
      </c>
      <c r="F2124" s="857">
        <v>98602.559999999998</v>
      </c>
      <c r="G2124" s="858" t="s">
        <v>6283</v>
      </c>
      <c r="H2124" s="880" t="s">
        <v>8701</v>
      </c>
      <c r="I2124" s="879"/>
      <c r="J2124" s="879"/>
      <c r="K2124" s="879"/>
      <c r="L2124" s="879"/>
      <c r="M2124" s="879"/>
      <c r="N2124" s="726">
        <f t="shared" si="42"/>
        <v>2002</v>
      </c>
    </row>
    <row r="2125" spans="1:14" ht="45">
      <c r="A2125" s="854">
        <v>2435</v>
      </c>
      <c r="B2125" s="880" t="s">
        <v>8702</v>
      </c>
      <c r="C2125" s="879" t="s">
        <v>8703</v>
      </c>
      <c r="D2125" s="879">
        <v>600</v>
      </c>
      <c r="E2125" s="880" t="s">
        <v>145</v>
      </c>
      <c r="F2125" s="857">
        <v>113640</v>
      </c>
      <c r="G2125" s="858" t="s">
        <v>6283</v>
      </c>
      <c r="H2125" s="880" t="s">
        <v>8704</v>
      </c>
      <c r="I2125" s="879"/>
      <c r="J2125" s="879"/>
      <c r="K2125" s="879"/>
      <c r="L2125" s="879"/>
      <c r="M2125" s="879"/>
      <c r="N2125" s="726">
        <f t="shared" si="42"/>
        <v>2003</v>
      </c>
    </row>
    <row r="2126" spans="1:14" ht="45">
      <c r="A2126" s="854">
        <v>2436</v>
      </c>
      <c r="B2126" s="880" t="s">
        <v>8705</v>
      </c>
      <c r="C2126" s="879" t="s">
        <v>8706</v>
      </c>
      <c r="D2126" s="879">
        <v>482</v>
      </c>
      <c r="E2126" s="880" t="s">
        <v>145</v>
      </c>
      <c r="F2126" s="857">
        <v>129320.6</v>
      </c>
      <c r="G2126" s="858" t="s">
        <v>6283</v>
      </c>
      <c r="H2126" s="880" t="s">
        <v>8707</v>
      </c>
      <c r="I2126" s="879"/>
      <c r="J2126" s="879"/>
      <c r="K2126" s="879"/>
      <c r="L2126" s="879"/>
      <c r="M2126" s="879"/>
      <c r="N2126" s="726">
        <f t="shared" si="42"/>
        <v>2004</v>
      </c>
    </row>
    <row r="2127" spans="1:14" ht="45">
      <c r="A2127" s="854">
        <v>2437</v>
      </c>
      <c r="B2127" s="880" t="s">
        <v>8708</v>
      </c>
      <c r="C2127" s="879" t="s">
        <v>8709</v>
      </c>
      <c r="D2127" s="879">
        <v>600</v>
      </c>
      <c r="E2127" s="880" t="s">
        <v>145</v>
      </c>
      <c r="F2127" s="857">
        <v>94014</v>
      </c>
      <c r="G2127" s="858" t="s">
        <v>6283</v>
      </c>
      <c r="H2127" s="880" t="s">
        <v>8710</v>
      </c>
      <c r="I2127" s="879"/>
      <c r="J2127" s="879"/>
      <c r="K2127" s="879"/>
      <c r="L2127" s="879"/>
      <c r="M2127" s="879"/>
      <c r="N2127" s="726">
        <f t="shared" si="42"/>
        <v>2005</v>
      </c>
    </row>
    <row r="2128" spans="1:14" ht="45">
      <c r="A2128" s="854">
        <v>2438</v>
      </c>
      <c r="B2128" s="880" t="s">
        <v>8711</v>
      </c>
      <c r="C2128" s="879" t="s">
        <v>8712</v>
      </c>
      <c r="D2128" s="879">
        <v>600</v>
      </c>
      <c r="E2128" s="880" t="s">
        <v>145</v>
      </c>
      <c r="F2128" s="857">
        <v>94014</v>
      </c>
      <c r="G2128" s="858" t="s">
        <v>6283</v>
      </c>
      <c r="H2128" s="880" t="s">
        <v>8713</v>
      </c>
      <c r="I2128" s="879"/>
      <c r="J2128" s="879"/>
      <c r="K2128" s="879"/>
      <c r="L2128" s="879"/>
      <c r="M2128" s="879"/>
      <c r="N2128" s="726">
        <f t="shared" si="42"/>
        <v>2006</v>
      </c>
    </row>
    <row r="2129" spans="1:14" ht="45">
      <c r="A2129" s="854">
        <v>2439</v>
      </c>
      <c r="B2129" s="880" t="s">
        <v>8714</v>
      </c>
      <c r="C2129" s="879" t="s">
        <v>8715</v>
      </c>
      <c r="D2129" s="879">
        <v>600</v>
      </c>
      <c r="E2129" s="880" t="s">
        <v>145</v>
      </c>
      <c r="F2129" s="857">
        <v>106602</v>
      </c>
      <c r="G2129" s="858" t="s">
        <v>6283</v>
      </c>
      <c r="H2129" s="880" t="s">
        <v>8716</v>
      </c>
      <c r="I2129" s="879"/>
      <c r="J2129" s="879"/>
      <c r="K2129" s="879"/>
      <c r="L2129" s="879"/>
      <c r="M2129" s="879"/>
      <c r="N2129" s="726">
        <f t="shared" si="42"/>
        <v>2007</v>
      </c>
    </row>
    <row r="2130" spans="1:14" ht="45">
      <c r="A2130" s="854">
        <v>2440</v>
      </c>
      <c r="B2130" s="880" t="s">
        <v>8717</v>
      </c>
      <c r="C2130" s="879" t="s">
        <v>8718</v>
      </c>
      <c r="D2130" s="879">
        <v>522</v>
      </c>
      <c r="E2130" s="880" t="s">
        <v>145</v>
      </c>
      <c r="F2130" s="857">
        <v>181264.5</v>
      </c>
      <c r="G2130" s="858" t="s">
        <v>6283</v>
      </c>
      <c r="H2130" s="880" t="s">
        <v>8719</v>
      </c>
      <c r="I2130" s="879"/>
      <c r="J2130" s="879"/>
      <c r="K2130" s="879"/>
      <c r="L2130" s="879"/>
      <c r="M2130" s="879"/>
      <c r="N2130" s="726">
        <f t="shared" si="42"/>
        <v>2008</v>
      </c>
    </row>
    <row r="2131" spans="1:14" ht="45">
      <c r="A2131" s="854">
        <v>2441</v>
      </c>
      <c r="B2131" s="880" t="s">
        <v>8720</v>
      </c>
      <c r="C2131" s="879" t="s">
        <v>8721</v>
      </c>
      <c r="D2131" s="879">
        <v>572</v>
      </c>
      <c r="E2131" s="880" t="s">
        <v>145</v>
      </c>
      <c r="F2131" s="857">
        <v>100725.12</v>
      </c>
      <c r="G2131" s="858" t="s">
        <v>6283</v>
      </c>
      <c r="H2131" s="880" t="s">
        <v>8722</v>
      </c>
      <c r="I2131" s="879"/>
      <c r="J2131" s="879"/>
      <c r="K2131" s="879"/>
      <c r="L2131" s="879"/>
      <c r="M2131" s="879"/>
      <c r="N2131" s="726">
        <f t="shared" si="42"/>
        <v>2009</v>
      </c>
    </row>
    <row r="2132" spans="1:14" ht="45">
      <c r="A2132" s="854">
        <v>2442</v>
      </c>
      <c r="B2132" s="880" t="s">
        <v>8723</v>
      </c>
      <c r="C2132" s="879" t="s">
        <v>8724</v>
      </c>
      <c r="D2132" s="879">
        <v>920</v>
      </c>
      <c r="E2132" s="880" t="s">
        <v>145</v>
      </c>
      <c r="F2132" s="857">
        <v>246836</v>
      </c>
      <c r="G2132" s="858" t="s">
        <v>6283</v>
      </c>
      <c r="H2132" s="880" t="s">
        <v>8725</v>
      </c>
      <c r="I2132" s="879"/>
      <c r="J2132" s="879"/>
      <c r="K2132" s="879"/>
      <c r="L2132" s="879"/>
      <c r="M2132" s="879"/>
      <c r="N2132" s="726">
        <f t="shared" si="42"/>
        <v>2010</v>
      </c>
    </row>
    <row r="2133" spans="1:14" ht="45">
      <c r="A2133" s="854">
        <v>2443</v>
      </c>
      <c r="B2133" s="880" t="s">
        <v>8726</v>
      </c>
      <c r="C2133" s="879" t="s">
        <v>8727</v>
      </c>
      <c r="D2133" s="879">
        <v>502</v>
      </c>
      <c r="E2133" s="880" t="s">
        <v>145</v>
      </c>
      <c r="F2133" s="857">
        <v>96865.919999999998</v>
      </c>
      <c r="G2133" s="858" t="s">
        <v>6283</v>
      </c>
      <c r="H2133" s="880" t="s">
        <v>8728</v>
      </c>
      <c r="I2133" s="879"/>
      <c r="J2133" s="879"/>
      <c r="K2133" s="879"/>
      <c r="L2133" s="879"/>
      <c r="M2133" s="879"/>
      <c r="N2133" s="726">
        <f t="shared" si="42"/>
        <v>2011</v>
      </c>
    </row>
    <row r="2134" spans="1:14" ht="45">
      <c r="A2134" s="854">
        <v>2444</v>
      </c>
      <c r="B2134" s="880" t="s">
        <v>8729</v>
      </c>
      <c r="C2134" s="879" t="s">
        <v>8730</v>
      </c>
      <c r="D2134" s="879">
        <v>640</v>
      </c>
      <c r="E2134" s="880" t="s">
        <v>145</v>
      </c>
      <c r="F2134" s="857">
        <v>171712</v>
      </c>
      <c r="G2134" s="858" t="s">
        <v>6283</v>
      </c>
      <c r="H2134" s="880" t="s">
        <v>8731</v>
      </c>
      <c r="I2134" s="879"/>
      <c r="J2134" s="879"/>
      <c r="K2134" s="879"/>
      <c r="L2134" s="879"/>
      <c r="M2134" s="879"/>
      <c r="N2134" s="726">
        <f t="shared" si="42"/>
        <v>2012</v>
      </c>
    </row>
    <row r="2135" spans="1:14" ht="45">
      <c r="A2135" s="854">
        <v>2445</v>
      </c>
      <c r="B2135" s="880" t="s">
        <v>8732</v>
      </c>
      <c r="C2135" s="879" t="s">
        <v>8733</v>
      </c>
      <c r="D2135" s="879">
        <v>500</v>
      </c>
      <c r="E2135" s="880" t="s">
        <v>145</v>
      </c>
      <c r="F2135" s="857">
        <v>141235</v>
      </c>
      <c r="G2135" s="858" t="s">
        <v>6283</v>
      </c>
      <c r="H2135" s="880" t="s">
        <v>8734</v>
      </c>
      <c r="I2135" s="879"/>
      <c r="J2135" s="879"/>
      <c r="K2135" s="879"/>
      <c r="L2135" s="879"/>
      <c r="M2135" s="879"/>
      <c r="N2135" s="726">
        <f t="shared" si="42"/>
        <v>2013</v>
      </c>
    </row>
    <row r="2136" spans="1:14" ht="45">
      <c r="A2136" s="854">
        <v>2446</v>
      </c>
      <c r="B2136" s="880" t="s">
        <v>8735</v>
      </c>
      <c r="C2136" s="879" t="s">
        <v>8736</v>
      </c>
      <c r="D2136" s="879">
        <v>457</v>
      </c>
      <c r="E2136" s="880" t="s">
        <v>145</v>
      </c>
      <c r="F2136" s="857">
        <v>88182.720000000001</v>
      </c>
      <c r="G2136" s="858" t="s">
        <v>6283</v>
      </c>
      <c r="H2136" s="880" t="s">
        <v>8737</v>
      </c>
      <c r="I2136" s="879"/>
      <c r="J2136" s="879"/>
      <c r="K2136" s="879"/>
      <c r="L2136" s="879"/>
      <c r="M2136" s="879"/>
      <c r="N2136" s="726">
        <f t="shared" si="42"/>
        <v>2014</v>
      </c>
    </row>
    <row r="2137" spans="1:14" ht="45">
      <c r="A2137" s="854">
        <v>2447</v>
      </c>
      <c r="B2137" s="880" t="s">
        <v>8738</v>
      </c>
      <c r="C2137" s="879" t="s">
        <v>8739</v>
      </c>
      <c r="D2137" s="879">
        <v>559</v>
      </c>
      <c r="E2137" s="880" t="s">
        <v>145</v>
      </c>
      <c r="F2137" s="857">
        <v>107864.64</v>
      </c>
      <c r="G2137" s="858" t="s">
        <v>6283</v>
      </c>
      <c r="H2137" s="880" t="s">
        <v>8740</v>
      </c>
      <c r="I2137" s="879"/>
      <c r="J2137" s="879"/>
      <c r="K2137" s="879"/>
      <c r="L2137" s="879"/>
      <c r="M2137" s="879"/>
      <c r="N2137" s="726">
        <f t="shared" si="42"/>
        <v>2015</v>
      </c>
    </row>
    <row r="2138" spans="1:14" ht="45">
      <c r="A2138" s="854">
        <v>2448</v>
      </c>
      <c r="B2138" s="880" t="s">
        <v>8741</v>
      </c>
      <c r="C2138" s="879" t="s">
        <v>8742</v>
      </c>
      <c r="D2138" s="879">
        <v>859</v>
      </c>
      <c r="E2138" s="880" t="s">
        <v>145</v>
      </c>
      <c r="F2138" s="857">
        <v>230469.7</v>
      </c>
      <c r="G2138" s="858" t="s">
        <v>6283</v>
      </c>
      <c r="H2138" s="880" t="s">
        <v>8743</v>
      </c>
      <c r="I2138" s="879"/>
      <c r="J2138" s="879"/>
      <c r="K2138" s="879"/>
      <c r="L2138" s="879"/>
      <c r="M2138" s="879"/>
      <c r="N2138" s="726">
        <f t="shared" si="42"/>
        <v>2016</v>
      </c>
    </row>
    <row r="2139" spans="1:14" ht="45">
      <c r="A2139" s="854">
        <v>2449</v>
      </c>
      <c r="B2139" s="880" t="s">
        <v>8744</v>
      </c>
      <c r="C2139" s="879" t="s">
        <v>8745</v>
      </c>
      <c r="D2139" s="879">
        <v>753</v>
      </c>
      <c r="E2139" s="880" t="s">
        <v>145</v>
      </c>
      <c r="F2139" s="857">
        <v>261479.25</v>
      </c>
      <c r="G2139" s="858" t="s">
        <v>6283</v>
      </c>
      <c r="H2139" s="880" t="s">
        <v>8746</v>
      </c>
      <c r="I2139" s="879"/>
      <c r="J2139" s="879"/>
      <c r="K2139" s="879"/>
      <c r="L2139" s="879"/>
      <c r="M2139" s="879"/>
      <c r="N2139" s="726">
        <f t="shared" si="42"/>
        <v>2017</v>
      </c>
    </row>
    <row r="2140" spans="1:14" ht="45">
      <c r="A2140" s="854">
        <v>2450</v>
      </c>
      <c r="B2140" s="880" t="s">
        <v>8747</v>
      </c>
      <c r="C2140" s="879" t="s">
        <v>8748</v>
      </c>
      <c r="D2140" s="879">
        <v>600</v>
      </c>
      <c r="E2140" s="880" t="s">
        <v>145</v>
      </c>
      <c r="F2140" s="857">
        <v>94014</v>
      </c>
      <c r="G2140" s="858" t="s">
        <v>6283</v>
      </c>
      <c r="H2140" s="880" t="s">
        <v>8749</v>
      </c>
      <c r="I2140" s="879"/>
      <c r="J2140" s="879"/>
      <c r="K2140" s="879"/>
      <c r="L2140" s="879"/>
      <c r="M2140" s="879"/>
      <c r="N2140" s="726">
        <f t="shared" si="42"/>
        <v>2018</v>
      </c>
    </row>
    <row r="2141" spans="1:14" ht="45">
      <c r="A2141" s="854">
        <v>2451</v>
      </c>
      <c r="B2141" s="880" t="s">
        <v>8634</v>
      </c>
      <c r="C2141" s="879" t="s">
        <v>8750</v>
      </c>
      <c r="D2141" s="879">
        <v>600</v>
      </c>
      <c r="E2141" s="880" t="s">
        <v>145</v>
      </c>
      <c r="F2141" s="857">
        <v>94014</v>
      </c>
      <c r="G2141" s="858" t="s">
        <v>6283</v>
      </c>
      <c r="H2141" s="880" t="s">
        <v>8751</v>
      </c>
      <c r="I2141" s="879"/>
      <c r="J2141" s="879"/>
      <c r="K2141" s="879"/>
      <c r="L2141" s="879"/>
      <c r="M2141" s="879"/>
      <c r="N2141" s="726">
        <f t="shared" si="42"/>
        <v>2019</v>
      </c>
    </row>
    <row r="2142" spans="1:14" ht="45">
      <c r="A2142" s="854">
        <v>2452</v>
      </c>
      <c r="B2142" s="880" t="s">
        <v>8752</v>
      </c>
      <c r="C2142" s="879" t="s">
        <v>8753</v>
      </c>
      <c r="D2142" s="879">
        <v>600</v>
      </c>
      <c r="E2142" s="880" t="s">
        <v>145</v>
      </c>
      <c r="F2142" s="857">
        <v>94014</v>
      </c>
      <c r="G2142" s="858" t="s">
        <v>6283</v>
      </c>
      <c r="H2142" s="880" t="s">
        <v>8754</v>
      </c>
      <c r="I2142" s="879"/>
      <c r="J2142" s="879"/>
      <c r="K2142" s="879"/>
      <c r="L2142" s="879"/>
      <c r="M2142" s="879"/>
      <c r="N2142" s="726">
        <f t="shared" si="42"/>
        <v>2020</v>
      </c>
    </row>
    <row r="2143" spans="1:14" ht="45">
      <c r="A2143" s="854">
        <v>2453</v>
      </c>
      <c r="B2143" s="880" t="s">
        <v>8755</v>
      </c>
      <c r="C2143" s="879" t="s">
        <v>8756</v>
      </c>
      <c r="D2143" s="879">
        <v>663</v>
      </c>
      <c r="E2143" s="880" t="s">
        <v>145</v>
      </c>
      <c r="F2143" s="857">
        <v>230226.75</v>
      </c>
      <c r="G2143" s="858" t="s">
        <v>6283</v>
      </c>
      <c r="H2143" s="880" t="s">
        <v>8757</v>
      </c>
      <c r="I2143" s="879"/>
      <c r="J2143" s="879"/>
      <c r="K2143" s="879"/>
      <c r="L2143" s="879"/>
      <c r="M2143" s="879"/>
      <c r="N2143" s="726">
        <f t="shared" si="42"/>
        <v>2021</v>
      </c>
    </row>
    <row r="2144" spans="1:14" ht="45">
      <c r="A2144" s="854">
        <v>2554</v>
      </c>
      <c r="B2144" s="880" t="s">
        <v>8758</v>
      </c>
      <c r="C2144" s="879" t="s">
        <v>8759</v>
      </c>
      <c r="D2144" s="879">
        <v>580</v>
      </c>
      <c r="E2144" s="880" t="s">
        <v>145</v>
      </c>
      <c r="F2144" s="880">
        <v>165868.4</v>
      </c>
      <c r="G2144" s="858" t="s">
        <v>6283</v>
      </c>
      <c r="H2144" s="880" t="s">
        <v>8760</v>
      </c>
      <c r="I2144" s="855"/>
      <c r="J2144" s="855"/>
      <c r="K2144" s="855"/>
      <c r="L2144" s="855"/>
      <c r="M2144" s="855"/>
      <c r="N2144" s="726">
        <f t="shared" si="42"/>
        <v>2022</v>
      </c>
    </row>
    <row r="2145" spans="1:14" ht="45">
      <c r="A2145" s="854">
        <v>2455</v>
      </c>
      <c r="B2145" s="880" t="s">
        <v>8761</v>
      </c>
      <c r="C2145" s="879" t="s">
        <v>8762</v>
      </c>
      <c r="D2145" s="879">
        <v>544</v>
      </c>
      <c r="E2145" s="880" t="s">
        <v>145</v>
      </c>
      <c r="F2145" s="880">
        <v>155573.12</v>
      </c>
      <c r="G2145" s="858" t="s">
        <v>6283</v>
      </c>
      <c r="H2145" s="880" t="s">
        <v>8763</v>
      </c>
      <c r="I2145" s="855"/>
      <c r="J2145" s="855"/>
      <c r="K2145" s="855"/>
      <c r="L2145" s="855"/>
      <c r="M2145" s="855"/>
      <c r="N2145" s="726">
        <f t="shared" si="42"/>
        <v>2023</v>
      </c>
    </row>
    <row r="2146" spans="1:14" ht="45">
      <c r="A2146" s="854">
        <v>2456</v>
      </c>
      <c r="B2146" s="880" t="s">
        <v>8764</v>
      </c>
      <c r="C2146" s="879" t="s">
        <v>8765</v>
      </c>
      <c r="D2146" s="879">
        <v>918</v>
      </c>
      <c r="E2146" s="880" t="s">
        <v>145</v>
      </c>
      <c r="F2146" s="880">
        <v>318775.5</v>
      </c>
      <c r="G2146" s="858" t="s">
        <v>6283</v>
      </c>
      <c r="H2146" s="880" t="s">
        <v>8766</v>
      </c>
      <c r="I2146" s="855"/>
      <c r="J2146" s="855"/>
      <c r="K2146" s="855"/>
      <c r="L2146" s="855"/>
      <c r="M2146" s="855"/>
      <c r="N2146" s="726">
        <f t="shared" si="42"/>
        <v>2024</v>
      </c>
    </row>
    <row r="2147" spans="1:14" ht="45">
      <c r="A2147" s="854">
        <v>2457</v>
      </c>
      <c r="B2147" s="880" t="s">
        <v>8767</v>
      </c>
      <c r="C2147" s="879" t="s">
        <v>8768</v>
      </c>
      <c r="D2147" s="879">
        <v>555</v>
      </c>
      <c r="E2147" s="880" t="s">
        <v>145</v>
      </c>
      <c r="F2147" s="880">
        <v>107092.8</v>
      </c>
      <c r="G2147" s="858" t="s">
        <v>6283</v>
      </c>
      <c r="H2147" s="880" t="s">
        <v>8769</v>
      </c>
      <c r="I2147" s="879"/>
      <c r="J2147" s="879"/>
      <c r="K2147" s="879"/>
      <c r="L2147" s="879"/>
      <c r="M2147" s="879"/>
      <c r="N2147" s="726">
        <f t="shared" si="42"/>
        <v>2025</v>
      </c>
    </row>
    <row r="2148" spans="1:14" ht="45">
      <c r="A2148" s="854">
        <v>2458</v>
      </c>
      <c r="B2148" s="880" t="s">
        <v>8770</v>
      </c>
      <c r="C2148" s="879" t="s">
        <v>8771</v>
      </c>
      <c r="D2148" s="879">
        <v>933</v>
      </c>
      <c r="E2148" s="880" t="s">
        <v>145</v>
      </c>
      <c r="F2148" s="880">
        <v>303747.48</v>
      </c>
      <c r="G2148" s="858" t="s">
        <v>6283</v>
      </c>
      <c r="H2148" s="880" t="s">
        <v>8772</v>
      </c>
      <c r="I2148" s="879"/>
      <c r="J2148" s="879"/>
      <c r="K2148" s="879"/>
      <c r="L2148" s="879"/>
      <c r="M2148" s="879"/>
      <c r="N2148" s="726">
        <f t="shared" si="42"/>
        <v>2026</v>
      </c>
    </row>
    <row r="2149" spans="1:14" ht="45">
      <c r="A2149" s="854">
        <v>2459</v>
      </c>
      <c r="B2149" s="880" t="s">
        <v>8773</v>
      </c>
      <c r="C2149" s="879" t="s">
        <v>8774</v>
      </c>
      <c r="D2149" s="879">
        <v>639</v>
      </c>
      <c r="E2149" s="880" t="s">
        <v>145</v>
      </c>
      <c r="F2149" s="880">
        <v>171443.7</v>
      </c>
      <c r="G2149" s="858" t="s">
        <v>6283</v>
      </c>
      <c r="H2149" s="880" t="s">
        <v>8775</v>
      </c>
      <c r="I2149" s="879"/>
      <c r="J2149" s="879"/>
      <c r="K2149" s="879"/>
      <c r="L2149" s="879"/>
      <c r="M2149" s="879"/>
      <c r="N2149" s="726">
        <f t="shared" si="42"/>
        <v>2027</v>
      </c>
    </row>
    <row r="2150" spans="1:14" ht="45">
      <c r="A2150" s="854">
        <v>2460</v>
      </c>
      <c r="B2150" s="880" t="s">
        <v>8779</v>
      </c>
      <c r="C2150" s="879" t="s">
        <v>8780</v>
      </c>
      <c r="D2150" s="879">
        <v>764</v>
      </c>
      <c r="E2150" s="880" t="s">
        <v>145</v>
      </c>
      <c r="F2150" s="857">
        <v>265299</v>
      </c>
      <c r="G2150" s="858" t="s">
        <v>6283</v>
      </c>
      <c r="H2150" s="880" t="s">
        <v>8781</v>
      </c>
      <c r="I2150" s="879"/>
      <c r="J2150" s="879"/>
      <c r="K2150" s="879"/>
      <c r="L2150" s="879"/>
      <c r="M2150" s="879"/>
      <c r="N2150" s="726">
        <f t="shared" si="42"/>
        <v>2028</v>
      </c>
    </row>
    <row r="2151" spans="1:14" ht="45">
      <c r="A2151" s="854">
        <v>2461</v>
      </c>
      <c r="B2151" s="880" t="s">
        <v>8782</v>
      </c>
      <c r="C2151" s="879" t="s">
        <v>8783</v>
      </c>
      <c r="D2151" s="879">
        <v>389</v>
      </c>
      <c r="E2151" s="880" t="s">
        <v>145</v>
      </c>
      <c r="F2151" s="857">
        <v>104368.7</v>
      </c>
      <c r="G2151" s="858" t="s">
        <v>6283</v>
      </c>
      <c r="H2151" s="880" t="s">
        <v>8784</v>
      </c>
      <c r="I2151" s="879"/>
      <c r="J2151" s="879"/>
      <c r="K2151" s="879"/>
      <c r="L2151" s="879"/>
      <c r="M2151" s="879"/>
      <c r="N2151" s="726">
        <f t="shared" ref="N2151:N2214" si="43">N2150+1</f>
        <v>2029</v>
      </c>
    </row>
    <row r="2152" spans="1:14" ht="45">
      <c r="A2152" s="854">
        <v>2462</v>
      </c>
      <c r="B2152" s="880" t="s">
        <v>8785</v>
      </c>
      <c r="C2152" s="879" t="s">
        <v>8786</v>
      </c>
      <c r="D2152" s="879">
        <v>580</v>
      </c>
      <c r="E2152" s="880" t="s">
        <v>145</v>
      </c>
      <c r="F2152" s="857">
        <v>201405</v>
      </c>
      <c r="G2152" s="858" t="s">
        <v>6283</v>
      </c>
      <c r="H2152" s="880" t="s">
        <v>8787</v>
      </c>
      <c r="I2152" s="879"/>
      <c r="J2152" s="879"/>
      <c r="K2152" s="879"/>
      <c r="L2152" s="879"/>
      <c r="M2152" s="879"/>
      <c r="N2152" s="726">
        <f t="shared" si="43"/>
        <v>2030</v>
      </c>
    </row>
    <row r="2153" spans="1:14" ht="45">
      <c r="A2153" s="854">
        <v>2463</v>
      </c>
      <c r="B2153" s="880" t="s">
        <v>8788</v>
      </c>
      <c r="C2153" s="879" t="s">
        <v>8789</v>
      </c>
      <c r="D2153" s="879">
        <v>478</v>
      </c>
      <c r="E2153" s="880" t="s">
        <v>145</v>
      </c>
      <c r="F2153" s="857">
        <v>92234.880000000005</v>
      </c>
      <c r="G2153" s="858" t="s">
        <v>6283</v>
      </c>
      <c r="H2153" s="880" t="s">
        <v>8790</v>
      </c>
      <c r="I2153" s="879"/>
      <c r="J2153" s="879"/>
      <c r="K2153" s="879"/>
      <c r="L2153" s="879"/>
      <c r="M2153" s="879"/>
      <c r="N2153" s="726">
        <f t="shared" si="43"/>
        <v>2031</v>
      </c>
    </row>
    <row r="2154" spans="1:14" ht="45">
      <c r="A2154" s="854">
        <v>2464</v>
      </c>
      <c r="B2154" s="880" t="s">
        <v>8791</v>
      </c>
      <c r="C2154" s="879" t="s">
        <v>8792</v>
      </c>
      <c r="D2154" s="879">
        <v>600</v>
      </c>
      <c r="E2154" s="880" t="s">
        <v>145</v>
      </c>
      <c r="F2154" s="857">
        <v>94014</v>
      </c>
      <c r="G2154" s="858" t="s">
        <v>6283</v>
      </c>
      <c r="H2154" s="880" t="s">
        <v>8793</v>
      </c>
      <c r="I2154" s="879"/>
      <c r="J2154" s="879"/>
      <c r="K2154" s="879"/>
      <c r="L2154" s="879"/>
      <c r="M2154" s="879"/>
      <c r="N2154" s="726">
        <f t="shared" si="43"/>
        <v>2032</v>
      </c>
    </row>
    <row r="2155" spans="1:14" ht="45">
      <c r="A2155" s="854">
        <v>2465</v>
      </c>
      <c r="B2155" s="880" t="s">
        <v>8794</v>
      </c>
      <c r="C2155" s="879" t="s">
        <v>8795</v>
      </c>
      <c r="D2155" s="879">
        <v>566</v>
      </c>
      <c r="E2155" s="880" t="s">
        <v>145</v>
      </c>
      <c r="F2155" s="857">
        <v>196543.5</v>
      </c>
      <c r="G2155" s="858" t="s">
        <v>6283</v>
      </c>
      <c r="H2155" s="880" t="s">
        <v>8796</v>
      </c>
      <c r="I2155" s="879"/>
      <c r="J2155" s="879"/>
      <c r="K2155" s="879"/>
      <c r="L2155" s="879"/>
      <c r="M2155" s="879"/>
      <c r="N2155" s="726">
        <f t="shared" si="43"/>
        <v>2033</v>
      </c>
    </row>
    <row r="2156" spans="1:14" ht="45">
      <c r="A2156" s="854">
        <v>2466</v>
      </c>
      <c r="B2156" s="880" t="s">
        <v>8797</v>
      </c>
      <c r="C2156" s="879" t="s">
        <v>8798</v>
      </c>
      <c r="D2156" s="879">
        <v>672</v>
      </c>
      <c r="E2156" s="880" t="s">
        <v>145</v>
      </c>
      <c r="F2156" s="857">
        <v>180297.60000000001</v>
      </c>
      <c r="G2156" s="858" t="s">
        <v>6283</v>
      </c>
      <c r="H2156" s="880" t="s">
        <v>8799</v>
      </c>
      <c r="I2156" s="879"/>
      <c r="J2156" s="879"/>
      <c r="K2156" s="879"/>
      <c r="L2156" s="879"/>
      <c r="M2156" s="879"/>
      <c r="N2156" s="726">
        <f t="shared" si="43"/>
        <v>2034</v>
      </c>
    </row>
    <row r="2157" spans="1:14" ht="45">
      <c r="A2157" s="854">
        <v>2467</v>
      </c>
      <c r="B2157" s="880" t="s">
        <v>8800</v>
      </c>
      <c r="C2157" s="879" t="s">
        <v>8801</v>
      </c>
      <c r="D2157" s="879">
        <v>600</v>
      </c>
      <c r="E2157" s="880" t="s">
        <v>145</v>
      </c>
      <c r="F2157" s="857">
        <v>102384</v>
      </c>
      <c r="G2157" s="858" t="s">
        <v>6283</v>
      </c>
      <c r="H2157" s="880" t="s">
        <v>8802</v>
      </c>
      <c r="I2157" s="879"/>
      <c r="J2157" s="879"/>
      <c r="K2157" s="879"/>
      <c r="L2157" s="879"/>
      <c r="M2157" s="879"/>
      <c r="N2157" s="726">
        <f t="shared" si="43"/>
        <v>2035</v>
      </c>
    </row>
    <row r="2158" spans="1:14" ht="45">
      <c r="A2158" s="854">
        <v>2468</v>
      </c>
      <c r="B2158" s="880" t="s">
        <v>8803</v>
      </c>
      <c r="C2158" s="879" t="s">
        <v>8804</v>
      </c>
      <c r="D2158" s="879">
        <v>600</v>
      </c>
      <c r="E2158" s="880" t="s">
        <v>145</v>
      </c>
      <c r="F2158" s="857">
        <v>208350</v>
      </c>
      <c r="G2158" s="858" t="s">
        <v>6283</v>
      </c>
      <c r="H2158" s="880" t="s">
        <v>8805</v>
      </c>
      <c r="I2158" s="879"/>
      <c r="J2158" s="879"/>
      <c r="K2158" s="879"/>
      <c r="L2158" s="879"/>
      <c r="M2158" s="879"/>
      <c r="N2158" s="726">
        <f t="shared" si="43"/>
        <v>2036</v>
      </c>
    </row>
    <row r="2159" spans="1:14" ht="45">
      <c r="A2159" s="854">
        <v>2469</v>
      </c>
      <c r="B2159" s="880" t="s">
        <v>8806</v>
      </c>
      <c r="C2159" s="879" t="s">
        <v>8807</v>
      </c>
      <c r="D2159" s="879">
        <v>600</v>
      </c>
      <c r="E2159" s="880" t="s">
        <v>145</v>
      </c>
      <c r="F2159" s="857">
        <v>208350</v>
      </c>
      <c r="G2159" s="858" t="s">
        <v>6283</v>
      </c>
      <c r="H2159" s="880" t="s">
        <v>8808</v>
      </c>
      <c r="I2159" s="879"/>
      <c r="J2159" s="879"/>
      <c r="K2159" s="879"/>
      <c r="L2159" s="879"/>
      <c r="M2159" s="879"/>
      <c r="N2159" s="726">
        <f t="shared" si="43"/>
        <v>2037</v>
      </c>
    </row>
    <row r="2160" spans="1:14" ht="45">
      <c r="A2160" s="854">
        <v>2470</v>
      </c>
      <c r="B2160" s="880" t="s">
        <v>8809</v>
      </c>
      <c r="C2160" s="879" t="s">
        <v>8810</v>
      </c>
      <c r="D2160" s="879">
        <v>540</v>
      </c>
      <c r="E2160" s="880" t="s">
        <v>145</v>
      </c>
      <c r="F2160" s="857">
        <v>187515</v>
      </c>
      <c r="G2160" s="858" t="s">
        <v>6283</v>
      </c>
      <c r="H2160" s="880" t="s">
        <v>8811</v>
      </c>
      <c r="I2160" s="879"/>
      <c r="J2160" s="879"/>
      <c r="K2160" s="879"/>
      <c r="L2160" s="879"/>
      <c r="M2160" s="879"/>
      <c r="N2160" s="726">
        <f t="shared" si="43"/>
        <v>2038</v>
      </c>
    </row>
    <row r="2161" spans="1:14" ht="45">
      <c r="A2161" s="854">
        <v>2471</v>
      </c>
      <c r="B2161" s="880" t="s">
        <v>8812</v>
      </c>
      <c r="C2161" s="879" t="s">
        <v>8813</v>
      </c>
      <c r="D2161" s="879">
        <v>613</v>
      </c>
      <c r="E2161" s="880" t="s">
        <v>145</v>
      </c>
      <c r="F2161" s="857">
        <v>212864.25</v>
      </c>
      <c r="G2161" s="858" t="s">
        <v>6283</v>
      </c>
      <c r="H2161" s="880" t="s">
        <v>8814</v>
      </c>
      <c r="I2161" s="879"/>
      <c r="J2161" s="879"/>
      <c r="K2161" s="879"/>
      <c r="L2161" s="879"/>
      <c r="M2161" s="879"/>
      <c r="N2161" s="726">
        <f t="shared" si="43"/>
        <v>2039</v>
      </c>
    </row>
    <row r="2162" spans="1:14" ht="45">
      <c r="A2162" s="854">
        <v>2472</v>
      </c>
      <c r="B2162" s="880" t="s">
        <v>8815</v>
      </c>
      <c r="C2162" s="879" t="s">
        <v>8816</v>
      </c>
      <c r="D2162" s="879">
        <v>393</v>
      </c>
      <c r="E2162" s="880" t="s">
        <v>145</v>
      </c>
      <c r="F2162" s="857">
        <v>105441.9</v>
      </c>
      <c r="G2162" s="858" t="s">
        <v>6283</v>
      </c>
      <c r="H2162" s="880" t="s">
        <v>8817</v>
      </c>
      <c r="I2162" s="879"/>
      <c r="J2162" s="879"/>
      <c r="K2162" s="879"/>
      <c r="L2162" s="879"/>
      <c r="M2162" s="879"/>
      <c r="N2162" s="726">
        <f t="shared" si="43"/>
        <v>2040</v>
      </c>
    </row>
    <row r="2163" spans="1:14" ht="45">
      <c r="A2163" s="854">
        <v>2473</v>
      </c>
      <c r="B2163" s="880" t="s">
        <v>8818</v>
      </c>
      <c r="C2163" s="879" t="s">
        <v>8819</v>
      </c>
      <c r="D2163" s="879">
        <v>650</v>
      </c>
      <c r="E2163" s="880" t="s">
        <v>145</v>
      </c>
      <c r="F2163" s="857">
        <v>225712.5</v>
      </c>
      <c r="G2163" s="858" t="s">
        <v>6283</v>
      </c>
      <c r="H2163" s="880" t="s">
        <v>8820</v>
      </c>
      <c r="I2163" s="879"/>
      <c r="J2163" s="879"/>
      <c r="K2163" s="879"/>
      <c r="L2163" s="879"/>
      <c r="M2163" s="879"/>
      <c r="N2163" s="726">
        <f t="shared" si="43"/>
        <v>2041</v>
      </c>
    </row>
    <row r="2164" spans="1:14" ht="45">
      <c r="A2164" s="854">
        <v>2474</v>
      </c>
      <c r="B2164" s="880" t="s">
        <v>8821</v>
      </c>
      <c r="C2164" s="879" t="s">
        <v>8822</v>
      </c>
      <c r="D2164" s="879">
        <v>600</v>
      </c>
      <c r="E2164" s="880" t="s">
        <v>145</v>
      </c>
      <c r="F2164" s="857">
        <v>94014</v>
      </c>
      <c r="G2164" s="858" t="s">
        <v>6283</v>
      </c>
      <c r="H2164" s="880" t="s">
        <v>8823</v>
      </c>
      <c r="I2164" s="879"/>
      <c r="J2164" s="879"/>
      <c r="K2164" s="879"/>
      <c r="L2164" s="879"/>
      <c r="M2164" s="879"/>
      <c r="N2164" s="726">
        <f t="shared" si="43"/>
        <v>2042</v>
      </c>
    </row>
    <row r="2165" spans="1:14" ht="45">
      <c r="A2165" s="854">
        <v>2475</v>
      </c>
      <c r="B2165" s="880" t="s">
        <v>8824</v>
      </c>
      <c r="C2165" s="879" t="s">
        <v>8825</v>
      </c>
      <c r="D2165" s="879">
        <v>669</v>
      </c>
      <c r="E2165" s="880" t="s">
        <v>145</v>
      </c>
      <c r="F2165" s="857">
        <v>198084.21</v>
      </c>
      <c r="G2165" s="858" t="s">
        <v>6283</v>
      </c>
      <c r="H2165" s="880" t="s">
        <v>8826</v>
      </c>
      <c r="I2165" s="879"/>
      <c r="J2165" s="879"/>
      <c r="K2165" s="879"/>
      <c r="L2165" s="879"/>
      <c r="M2165" s="879"/>
      <c r="N2165" s="726">
        <f t="shared" si="43"/>
        <v>2043</v>
      </c>
    </row>
    <row r="2166" spans="1:14" ht="45">
      <c r="A2166" s="854">
        <v>2476</v>
      </c>
      <c r="B2166" s="880" t="s">
        <v>8827</v>
      </c>
      <c r="C2166" s="879" t="s">
        <v>8828</v>
      </c>
      <c r="D2166" s="879">
        <v>536</v>
      </c>
      <c r="E2166" s="880" t="s">
        <v>145</v>
      </c>
      <c r="F2166" s="857">
        <v>186126</v>
      </c>
      <c r="G2166" s="858" t="s">
        <v>6283</v>
      </c>
      <c r="H2166" s="880" t="s">
        <v>8829</v>
      </c>
      <c r="I2166" s="879"/>
      <c r="J2166" s="879"/>
      <c r="K2166" s="879"/>
      <c r="L2166" s="879"/>
      <c r="M2166" s="879"/>
      <c r="N2166" s="726">
        <f t="shared" si="43"/>
        <v>2044</v>
      </c>
    </row>
    <row r="2167" spans="1:14" ht="45">
      <c r="A2167" s="854">
        <v>2477</v>
      </c>
      <c r="B2167" s="880" t="s">
        <v>8830</v>
      </c>
      <c r="C2167" s="879" t="s">
        <v>8831</v>
      </c>
      <c r="D2167" s="879">
        <v>666</v>
      </c>
      <c r="E2167" s="880" t="s">
        <v>145</v>
      </c>
      <c r="F2167" s="857">
        <v>231268.5</v>
      </c>
      <c r="G2167" s="858" t="s">
        <v>6283</v>
      </c>
      <c r="H2167" s="880" t="s">
        <v>8832</v>
      </c>
      <c r="I2167" s="879"/>
      <c r="J2167" s="879"/>
      <c r="K2167" s="879"/>
      <c r="L2167" s="879"/>
      <c r="M2167" s="879"/>
      <c r="N2167" s="726">
        <f t="shared" si="43"/>
        <v>2045</v>
      </c>
    </row>
    <row r="2168" spans="1:14" ht="45">
      <c r="A2168" s="854">
        <v>2478</v>
      </c>
      <c r="B2168" s="880" t="s">
        <v>8833</v>
      </c>
      <c r="C2168" s="879" t="s">
        <v>8834</v>
      </c>
      <c r="D2168" s="879">
        <v>698</v>
      </c>
      <c r="E2168" s="880" t="s">
        <v>145</v>
      </c>
      <c r="F2168" s="857">
        <v>187273.4</v>
      </c>
      <c r="G2168" s="858" t="s">
        <v>6283</v>
      </c>
      <c r="H2168" s="880" t="s">
        <v>8835</v>
      </c>
      <c r="I2168" s="879"/>
      <c r="J2168" s="879"/>
      <c r="K2168" s="879"/>
      <c r="L2168" s="879"/>
      <c r="M2168" s="879"/>
      <c r="N2168" s="726">
        <f t="shared" si="43"/>
        <v>2046</v>
      </c>
    </row>
    <row r="2169" spans="1:14" ht="45">
      <c r="A2169" s="854">
        <v>2479</v>
      </c>
      <c r="B2169" s="880" t="s">
        <v>8836</v>
      </c>
      <c r="C2169" s="879" t="s">
        <v>8837</v>
      </c>
      <c r="D2169" s="879">
        <v>600</v>
      </c>
      <c r="E2169" s="880" t="s">
        <v>145</v>
      </c>
      <c r="F2169" s="857">
        <v>113640</v>
      </c>
      <c r="G2169" s="858" t="s">
        <v>6283</v>
      </c>
      <c r="H2169" s="880" t="s">
        <v>8838</v>
      </c>
      <c r="I2169" s="879"/>
      <c r="J2169" s="879"/>
      <c r="K2169" s="879"/>
      <c r="L2169" s="879"/>
      <c r="M2169" s="879"/>
      <c r="N2169" s="726">
        <f t="shared" si="43"/>
        <v>2047</v>
      </c>
    </row>
    <row r="2170" spans="1:14" ht="45">
      <c r="A2170" s="854">
        <v>2480</v>
      </c>
      <c r="B2170" s="883" t="s">
        <v>8845</v>
      </c>
      <c r="C2170" s="882" t="s">
        <v>8846</v>
      </c>
      <c r="D2170" s="882">
        <v>600</v>
      </c>
      <c r="E2170" s="883" t="s">
        <v>145</v>
      </c>
      <c r="F2170" s="857">
        <v>94014</v>
      </c>
      <c r="G2170" s="858" t="s">
        <v>6283</v>
      </c>
      <c r="H2170" s="883" t="s">
        <v>8847</v>
      </c>
      <c r="I2170" s="882"/>
      <c r="J2170" s="882"/>
      <c r="K2170" s="882"/>
      <c r="L2170" s="882"/>
      <c r="M2170" s="882"/>
      <c r="N2170" s="726">
        <f t="shared" si="43"/>
        <v>2048</v>
      </c>
    </row>
    <row r="2171" spans="1:14" ht="45">
      <c r="A2171" s="854">
        <v>2481</v>
      </c>
      <c r="B2171" s="883" t="s">
        <v>8848</v>
      </c>
      <c r="C2171" s="882" t="s">
        <v>8849</v>
      </c>
      <c r="D2171" s="882">
        <v>600</v>
      </c>
      <c r="E2171" s="883" t="s">
        <v>145</v>
      </c>
      <c r="F2171" s="857">
        <v>94014</v>
      </c>
      <c r="G2171" s="858" t="s">
        <v>6283</v>
      </c>
      <c r="H2171" s="883" t="s">
        <v>8850</v>
      </c>
      <c r="I2171" s="882"/>
      <c r="J2171" s="882"/>
      <c r="K2171" s="882"/>
      <c r="L2171" s="882"/>
      <c r="M2171" s="882"/>
      <c r="N2171" s="726">
        <f t="shared" si="43"/>
        <v>2049</v>
      </c>
    </row>
    <row r="2172" spans="1:14" ht="45">
      <c r="A2172" s="854">
        <v>2482</v>
      </c>
      <c r="B2172" s="883" t="s">
        <v>8851</v>
      </c>
      <c r="C2172" s="882" t="s">
        <v>8852</v>
      </c>
      <c r="D2172" s="882">
        <v>800</v>
      </c>
      <c r="E2172" s="883" t="s">
        <v>145</v>
      </c>
      <c r="F2172" s="857">
        <v>151520</v>
      </c>
      <c r="G2172" s="858" t="s">
        <v>6283</v>
      </c>
      <c r="H2172" s="883" t="s">
        <v>8853</v>
      </c>
      <c r="I2172" s="882"/>
      <c r="J2172" s="882"/>
      <c r="K2172" s="882"/>
      <c r="L2172" s="882"/>
      <c r="M2172" s="882"/>
      <c r="N2172" s="726">
        <f t="shared" si="43"/>
        <v>2050</v>
      </c>
    </row>
    <row r="2173" spans="1:14" ht="45">
      <c r="A2173" s="854">
        <v>2483</v>
      </c>
      <c r="B2173" s="883" t="s">
        <v>8854</v>
      </c>
      <c r="C2173" s="882" t="s">
        <v>8855</v>
      </c>
      <c r="D2173" s="882">
        <v>714</v>
      </c>
      <c r="E2173" s="883" t="s">
        <v>145</v>
      </c>
      <c r="F2173" s="857">
        <v>247936.5</v>
      </c>
      <c r="G2173" s="858" t="s">
        <v>6283</v>
      </c>
      <c r="H2173" s="883" t="s">
        <v>8856</v>
      </c>
      <c r="I2173" s="882"/>
      <c r="J2173" s="882"/>
      <c r="K2173" s="882"/>
      <c r="L2173" s="882"/>
      <c r="M2173" s="882"/>
      <c r="N2173" s="726">
        <f t="shared" si="43"/>
        <v>2051</v>
      </c>
    </row>
    <row r="2174" spans="1:14" ht="45">
      <c r="A2174" s="854">
        <v>2484</v>
      </c>
      <c r="B2174" s="883" t="s">
        <v>8857</v>
      </c>
      <c r="C2174" s="882" t="s">
        <v>8858</v>
      </c>
      <c r="D2174" s="882">
        <v>503</v>
      </c>
      <c r="E2174" s="883" t="s">
        <v>145</v>
      </c>
      <c r="F2174" s="857">
        <v>97058.880000000005</v>
      </c>
      <c r="G2174" s="858" t="s">
        <v>6283</v>
      </c>
      <c r="H2174" s="883" t="s">
        <v>8859</v>
      </c>
      <c r="I2174" s="882"/>
      <c r="J2174" s="882"/>
      <c r="K2174" s="882"/>
      <c r="L2174" s="882"/>
      <c r="M2174" s="882"/>
      <c r="N2174" s="726">
        <f t="shared" si="43"/>
        <v>2052</v>
      </c>
    </row>
    <row r="2175" spans="1:14" ht="45">
      <c r="A2175" s="854">
        <v>2485</v>
      </c>
      <c r="B2175" s="883" t="s">
        <v>8860</v>
      </c>
      <c r="C2175" s="882" t="s">
        <v>8861</v>
      </c>
      <c r="D2175" s="882">
        <v>514</v>
      </c>
      <c r="E2175" s="883" t="s">
        <v>145</v>
      </c>
      <c r="F2175" s="857">
        <v>137906.20000000001</v>
      </c>
      <c r="G2175" s="858" t="s">
        <v>6283</v>
      </c>
      <c r="H2175" s="883" t="s">
        <v>8862</v>
      </c>
      <c r="I2175" s="882"/>
      <c r="J2175" s="882"/>
      <c r="K2175" s="882"/>
      <c r="L2175" s="882"/>
      <c r="M2175" s="882"/>
      <c r="N2175" s="726">
        <f t="shared" si="43"/>
        <v>2053</v>
      </c>
    </row>
    <row r="2176" spans="1:14" ht="45">
      <c r="A2176" s="854">
        <v>2486</v>
      </c>
      <c r="B2176" s="883" t="s">
        <v>8863</v>
      </c>
      <c r="C2176" s="882" t="s">
        <v>8864</v>
      </c>
      <c r="D2176" s="882">
        <v>600</v>
      </c>
      <c r="E2176" s="883" t="s">
        <v>145</v>
      </c>
      <c r="F2176" s="857">
        <v>106602</v>
      </c>
      <c r="G2176" s="858" t="s">
        <v>6283</v>
      </c>
      <c r="H2176" s="883" t="s">
        <v>8865</v>
      </c>
      <c r="I2176" s="882"/>
      <c r="J2176" s="882"/>
      <c r="K2176" s="882"/>
      <c r="L2176" s="882"/>
      <c r="M2176" s="882"/>
      <c r="N2176" s="726">
        <f t="shared" si="43"/>
        <v>2054</v>
      </c>
    </row>
    <row r="2177" spans="1:14" ht="45">
      <c r="A2177" s="854">
        <v>2487</v>
      </c>
      <c r="B2177" s="883" t="s">
        <v>8866</v>
      </c>
      <c r="C2177" s="882" t="s">
        <v>8867</v>
      </c>
      <c r="D2177" s="882">
        <v>696</v>
      </c>
      <c r="E2177" s="883" t="s">
        <v>145</v>
      </c>
      <c r="F2177" s="857">
        <v>186736.8</v>
      </c>
      <c r="G2177" s="858" t="s">
        <v>6283</v>
      </c>
      <c r="H2177" s="883" t="s">
        <v>8868</v>
      </c>
      <c r="I2177" s="882"/>
      <c r="J2177" s="882"/>
      <c r="K2177" s="882"/>
      <c r="L2177" s="882"/>
      <c r="M2177" s="882"/>
      <c r="N2177" s="726">
        <f t="shared" si="43"/>
        <v>2055</v>
      </c>
    </row>
    <row r="2178" spans="1:14" ht="45">
      <c r="A2178" s="854">
        <v>2488</v>
      </c>
      <c r="B2178" s="883" t="s">
        <v>8869</v>
      </c>
      <c r="C2178" s="882" t="s">
        <v>8870</v>
      </c>
      <c r="D2178" s="882">
        <v>876</v>
      </c>
      <c r="E2178" s="883" t="s">
        <v>145</v>
      </c>
      <c r="F2178" s="857">
        <v>304191</v>
      </c>
      <c r="G2178" s="858" t="s">
        <v>6283</v>
      </c>
      <c r="H2178" s="883" t="s">
        <v>8871</v>
      </c>
      <c r="I2178" s="882"/>
      <c r="J2178" s="882"/>
      <c r="K2178" s="882"/>
      <c r="L2178" s="882"/>
      <c r="M2178" s="882"/>
      <c r="N2178" s="726">
        <f t="shared" si="43"/>
        <v>2056</v>
      </c>
    </row>
    <row r="2179" spans="1:14" ht="45">
      <c r="A2179" s="854">
        <v>2489</v>
      </c>
      <c r="B2179" s="883" t="s">
        <v>8872</v>
      </c>
      <c r="C2179" s="882" t="s">
        <v>8873</v>
      </c>
      <c r="D2179" s="882">
        <v>520</v>
      </c>
      <c r="E2179" s="883" t="s">
        <v>145</v>
      </c>
      <c r="F2179" s="857">
        <v>142993.9</v>
      </c>
      <c r="G2179" s="858" t="s">
        <v>6283</v>
      </c>
      <c r="H2179" s="883" t="s">
        <v>8874</v>
      </c>
      <c r="I2179" s="882"/>
      <c r="J2179" s="882"/>
      <c r="K2179" s="882"/>
      <c r="L2179" s="882"/>
      <c r="M2179" s="882"/>
      <c r="N2179" s="726">
        <f t="shared" si="43"/>
        <v>2057</v>
      </c>
    </row>
    <row r="2180" spans="1:14" ht="45">
      <c r="A2180" s="854">
        <v>2490</v>
      </c>
      <c r="B2180" s="883" t="s">
        <v>8875</v>
      </c>
      <c r="C2180" s="882" t="s">
        <v>8876</v>
      </c>
      <c r="D2180" s="882">
        <v>600</v>
      </c>
      <c r="E2180" s="883" t="s">
        <v>145</v>
      </c>
      <c r="F2180" s="857">
        <v>94014</v>
      </c>
      <c r="G2180" s="858" t="s">
        <v>6283</v>
      </c>
      <c r="H2180" s="883" t="s">
        <v>8877</v>
      </c>
      <c r="I2180" s="882"/>
      <c r="J2180" s="882"/>
      <c r="K2180" s="882"/>
      <c r="L2180" s="882"/>
      <c r="M2180" s="882"/>
      <c r="N2180" s="726">
        <f t="shared" si="43"/>
        <v>2058</v>
      </c>
    </row>
    <row r="2181" spans="1:14" ht="45">
      <c r="A2181" s="854">
        <v>2491</v>
      </c>
      <c r="B2181" s="883" t="s">
        <v>8878</v>
      </c>
      <c r="C2181" s="882" t="s">
        <v>8879</v>
      </c>
      <c r="D2181" s="882">
        <v>496</v>
      </c>
      <c r="E2181" s="883" t="s">
        <v>145</v>
      </c>
      <c r="F2181" s="857">
        <v>95708.160000000003</v>
      </c>
      <c r="G2181" s="858" t="s">
        <v>6283</v>
      </c>
      <c r="H2181" s="883" t="s">
        <v>8880</v>
      </c>
      <c r="I2181" s="882"/>
      <c r="J2181" s="882"/>
      <c r="K2181" s="882"/>
      <c r="L2181" s="882"/>
      <c r="M2181" s="882"/>
      <c r="N2181" s="726">
        <f t="shared" si="43"/>
        <v>2059</v>
      </c>
    </row>
    <row r="2182" spans="1:14" ht="45">
      <c r="A2182" s="854">
        <v>2492</v>
      </c>
      <c r="B2182" s="883" t="s">
        <v>8881</v>
      </c>
      <c r="C2182" s="882" t="s">
        <v>8882</v>
      </c>
      <c r="D2182" s="882">
        <v>599</v>
      </c>
      <c r="E2182" s="883" t="s">
        <v>145</v>
      </c>
      <c r="F2182" s="857">
        <v>160711.70000000001</v>
      </c>
      <c r="G2182" s="858" t="s">
        <v>6283</v>
      </c>
      <c r="H2182" s="883" t="s">
        <v>8883</v>
      </c>
      <c r="I2182" s="882"/>
      <c r="J2182" s="882"/>
      <c r="K2182" s="882"/>
      <c r="L2182" s="882"/>
      <c r="M2182" s="882"/>
      <c r="N2182" s="726">
        <f t="shared" si="43"/>
        <v>2060</v>
      </c>
    </row>
    <row r="2183" spans="1:14" ht="45">
      <c r="A2183" s="854">
        <v>2493</v>
      </c>
      <c r="B2183" s="883" t="s">
        <v>8884</v>
      </c>
      <c r="C2183" s="882" t="s">
        <v>8885</v>
      </c>
      <c r="D2183" s="882">
        <v>477</v>
      </c>
      <c r="E2183" s="883" t="s">
        <v>145</v>
      </c>
      <c r="F2183" s="857">
        <v>92041.919999999998</v>
      </c>
      <c r="G2183" s="858" t="s">
        <v>6283</v>
      </c>
      <c r="H2183" s="883" t="s">
        <v>8886</v>
      </c>
      <c r="I2183" s="882"/>
      <c r="J2183" s="882"/>
      <c r="K2183" s="882"/>
      <c r="L2183" s="882"/>
      <c r="M2183" s="882"/>
      <c r="N2183" s="726">
        <f t="shared" si="43"/>
        <v>2061</v>
      </c>
    </row>
    <row r="2184" spans="1:14" ht="45">
      <c r="A2184" s="854">
        <v>2494</v>
      </c>
      <c r="B2184" s="883" t="s">
        <v>8887</v>
      </c>
      <c r="C2184" s="882" t="s">
        <v>8888</v>
      </c>
      <c r="D2184" s="882">
        <v>529</v>
      </c>
      <c r="E2184" s="883" t="s">
        <v>145</v>
      </c>
      <c r="F2184" s="857">
        <v>102075.84</v>
      </c>
      <c r="G2184" s="858" t="s">
        <v>6283</v>
      </c>
      <c r="H2184" s="883" t="s">
        <v>8889</v>
      </c>
      <c r="I2184" s="882"/>
      <c r="J2184" s="882"/>
      <c r="K2184" s="882"/>
      <c r="L2184" s="882"/>
      <c r="M2184" s="882"/>
      <c r="N2184" s="726">
        <f t="shared" si="43"/>
        <v>2062</v>
      </c>
    </row>
    <row r="2185" spans="1:14" ht="45">
      <c r="A2185" s="854">
        <v>2495</v>
      </c>
      <c r="B2185" s="883" t="s">
        <v>8890</v>
      </c>
      <c r="C2185" s="882" t="s">
        <v>8891</v>
      </c>
      <c r="D2185" s="882">
        <v>517</v>
      </c>
      <c r="E2185" s="883" t="s">
        <v>145</v>
      </c>
      <c r="F2185" s="857">
        <v>99798.91</v>
      </c>
      <c r="G2185" s="858" t="s">
        <v>6283</v>
      </c>
      <c r="H2185" s="883" t="s">
        <v>8892</v>
      </c>
      <c r="I2185" s="882"/>
      <c r="J2185" s="882"/>
      <c r="K2185" s="882"/>
      <c r="L2185" s="882"/>
      <c r="M2185" s="882"/>
      <c r="N2185" s="726">
        <f t="shared" si="43"/>
        <v>2063</v>
      </c>
    </row>
    <row r="2186" spans="1:14" ht="45">
      <c r="A2186" s="854">
        <v>2496</v>
      </c>
      <c r="B2186" s="883" t="s">
        <v>8893</v>
      </c>
      <c r="C2186" s="882" t="s">
        <v>8894</v>
      </c>
      <c r="D2186" s="882">
        <v>530</v>
      </c>
      <c r="E2186" s="883" t="s">
        <v>145</v>
      </c>
      <c r="F2186" s="857">
        <v>102268.8</v>
      </c>
      <c r="G2186" s="858" t="s">
        <v>6283</v>
      </c>
      <c r="H2186" s="883" t="s">
        <v>8895</v>
      </c>
      <c r="I2186" s="882"/>
      <c r="J2186" s="882"/>
      <c r="K2186" s="882"/>
      <c r="L2186" s="882"/>
      <c r="M2186" s="882"/>
      <c r="N2186" s="726">
        <f t="shared" si="43"/>
        <v>2064</v>
      </c>
    </row>
    <row r="2187" spans="1:14" ht="45">
      <c r="A2187" s="854">
        <v>2497</v>
      </c>
      <c r="B2187" s="883" t="s">
        <v>8896</v>
      </c>
      <c r="C2187" s="882" t="s">
        <v>8897</v>
      </c>
      <c r="D2187" s="882">
        <v>540</v>
      </c>
      <c r="E2187" s="883" t="s">
        <v>145</v>
      </c>
      <c r="F2187" s="857">
        <v>181969.2</v>
      </c>
      <c r="G2187" s="858" t="s">
        <v>6283</v>
      </c>
      <c r="H2187" s="883" t="s">
        <v>8898</v>
      </c>
      <c r="I2187" s="882"/>
      <c r="J2187" s="882"/>
      <c r="K2187" s="882"/>
      <c r="L2187" s="882"/>
      <c r="M2187" s="882"/>
      <c r="N2187" s="726">
        <f t="shared" si="43"/>
        <v>2065</v>
      </c>
    </row>
    <row r="2188" spans="1:14" ht="45">
      <c r="A2188" s="854">
        <v>2498</v>
      </c>
      <c r="B2188" s="883" t="s">
        <v>8899</v>
      </c>
      <c r="C2188" s="882" t="s">
        <v>8900</v>
      </c>
      <c r="D2188" s="882">
        <v>497</v>
      </c>
      <c r="E2188" s="883" t="s">
        <v>145</v>
      </c>
      <c r="F2188" s="857">
        <v>172583.25</v>
      </c>
      <c r="G2188" s="858" t="s">
        <v>6283</v>
      </c>
      <c r="H2188" s="883" t="s">
        <v>8901</v>
      </c>
      <c r="I2188" s="882"/>
      <c r="J2188" s="882"/>
      <c r="K2188" s="882"/>
      <c r="L2188" s="882"/>
      <c r="M2188" s="882"/>
      <c r="N2188" s="726">
        <f t="shared" si="43"/>
        <v>2066</v>
      </c>
    </row>
    <row r="2189" spans="1:14" ht="45">
      <c r="A2189" s="854">
        <v>2499</v>
      </c>
      <c r="B2189" s="883" t="s">
        <v>8902</v>
      </c>
      <c r="C2189" s="882" t="s">
        <v>8903</v>
      </c>
      <c r="D2189" s="882">
        <v>650</v>
      </c>
      <c r="E2189" s="883" t="s">
        <v>145</v>
      </c>
      <c r="F2189" s="857">
        <v>203196.5</v>
      </c>
      <c r="G2189" s="858" t="s">
        <v>6283</v>
      </c>
      <c r="H2189" s="883" t="s">
        <v>8904</v>
      </c>
      <c r="I2189" s="882"/>
      <c r="J2189" s="882"/>
      <c r="K2189" s="882"/>
      <c r="L2189" s="882"/>
      <c r="M2189" s="882"/>
      <c r="N2189" s="726">
        <f t="shared" si="43"/>
        <v>2067</v>
      </c>
    </row>
    <row r="2190" spans="1:14" ht="45">
      <c r="A2190" s="854">
        <v>2500</v>
      </c>
      <c r="B2190" s="883" t="s">
        <v>8905</v>
      </c>
      <c r="C2190" s="882" t="s">
        <v>8906</v>
      </c>
      <c r="D2190" s="882">
        <v>600</v>
      </c>
      <c r="E2190" s="883" t="s">
        <v>145</v>
      </c>
      <c r="F2190" s="857">
        <v>94014</v>
      </c>
      <c r="G2190" s="858" t="s">
        <v>6283</v>
      </c>
      <c r="H2190" s="883" t="s">
        <v>8907</v>
      </c>
      <c r="I2190" s="882"/>
      <c r="J2190" s="882"/>
      <c r="K2190" s="882"/>
      <c r="L2190" s="882"/>
      <c r="M2190" s="882"/>
      <c r="N2190" s="726">
        <f t="shared" si="43"/>
        <v>2068</v>
      </c>
    </row>
    <row r="2191" spans="1:14" ht="45">
      <c r="A2191" s="854">
        <v>2501</v>
      </c>
      <c r="B2191" s="883" t="s">
        <v>8908</v>
      </c>
      <c r="C2191" s="882" t="s">
        <v>8909</v>
      </c>
      <c r="D2191" s="882">
        <v>630</v>
      </c>
      <c r="E2191" s="883" t="s">
        <v>145</v>
      </c>
      <c r="F2191" s="857">
        <v>218767.5</v>
      </c>
      <c r="G2191" s="858" t="s">
        <v>6283</v>
      </c>
      <c r="H2191" s="883" t="s">
        <v>8910</v>
      </c>
      <c r="I2191" s="882"/>
      <c r="J2191" s="882"/>
      <c r="K2191" s="882"/>
      <c r="L2191" s="882"/>
      <c r="M2191" s="882"/>
      <c r="N2191" s="726">
        <f t="shared" si="43"/>
        <v>2069</v>
      </c>
    </row>
    <row r="2192" spans="1:14" ht="45">
      <c r="A2192" s="854">
        <v>2502</v>
      </c>
      <c r="B2192" s="883" t="s">
        <v>8911</v>
      </c>
      <c r="C2192" s="882" t="s">
        <v>8912</v>
      </c>
      <c r="D2192" s="882">
        <v>660</v>
      </c>
      <c r="E2192" s="883" t="s">
        <v>145</v>
      </c>
      <c r="F2192" s="857">
        <v>229185</v>
      </c>
      <c r="G2192" s="858" t="s">
        <v>6283</v>
      </c>
      <c r="H2192" s="883" t="s">
        <v>8913</v>
      </c>
      <c r="I2192" s="882"/>
      <c r="J2192" s="882"/>
      <c r="K2192" s="882"/>
      <c r="L2192" s="882"/>
      <c r="M2192" s="882"/>
      <c r="N2192" s="726">
        <f t="shared" si="43"/>
        <v>2070</v>
      </c>
    </row>
    <row r="2193" spans="1:14" ht="45">
      <c r="A2193" s="854">
        <v>2503</v>
      </c>
      <c r="B2193" s="883" t="s">
        <v>8914</v>
      </c>
      <c r="C2193" s="882" t="s">
        <v>8915</v>
      </c>
      <c r="D2193" s="882">
        <v>742</v>
      </c>
      <c r="E2193" s="883" t="s">
        <v>145</v>
      </c>
      <c r="F2193" s="857">
        <v>257659.5</v>
      </c>
      <c r="G2193" s="858" t="s">
        <v>6283</v>
      </c>
      <c r="H2193" s="883" t="s">
        <v>8916</v>
      </c>
      <c r="I2193" s="882"/>
      <c r="J2193" s="882"/>
      <c r="K2193" s="882"/>
      <c r="L2193" s="882"/>
      <c r="M2193" s="882"/>
      <c r="N2193" s="726">
        <f t="shared" si="43"/>
        <v>2071</v>
      </c>
    </row>
    <row r="2194" spans="1:14" ht="45">
      <c r="A2194" s="854">
        <v>2504</v>
      </c>
      <c r="B2194" s="883" t="s">
        <v>8917</v>
      </c>
      <c r="C2194" s="882" t="s">
        <v>8918</v>
      </c>
      <c r="D2194" s="882">
        <v>475</v>
      </c>
      <c r="E2194" s="883" t="s">
        <v>145</v>
      </c>
      <c r="F2194" s="857">
        <v>164943.75</v>
      </c>
      <c r="G2194" s="858" t="s">
        <v>6283</v>
      </c>
      <c r="H2194" s="883" t="s">
        <v>8919</v>
      </c>
      <c r="I2194" s="882"/>
      <c r="J2194" s="882"/>
      <c r="K2194" s="882"/>
      <c r="L2194" s="882"/>
      <c r="M2194" s="882"/>
      <c r="N2194" s="726">
        <f t="shared" si="43"/>
        <v>2072</v>
      </c>
    </row>
    <row r="2195" spans="1:14" ht="45">
      <c r="A2195" s="854">
        <v>2505</v>
      </c>
      <c r="B2195" s="883" t="s">
        <v>8920</v>
      </c>
      <c r="C2195" s="882" t="s">
        <v>8921</v>
      </c>
      <c r="D2195" s="882">
        <v>544.29999999999995</v>
      </c>
      <c r="E2195" s="883" t="s">
        <v>145</v>
      </c>
      <c r="F2195" s="857">
        <v>105028.13</v>
      </c>
      <c r="G2195" s="858" t="s">
        <v>6283</v>
      </c>
      <c r="H2195" s="883" t="s">
        <v>8922</v>
      </c>
      <c r="I2195" s="882"/>
      <c r="J2195" s="882"/>
      <c r="K2195" s="882"/>
      <c r="L2195" s="882"/>
      <c r="M2195" s="882"/>
      <c r="N2195" s="726">
        <f t="shared" si="43"/>
        <v>2073</v>
      </c>
    </row>
    <row r="2196" spans="1:14" ht="45">
      <c r="A2196" s="854">
        <v>2506</v>
      </c>
      <c r="B2196" s="883" t="s">
        <v>8923</v>
      </c>
      <c r="C2196" s="882" t="s">
        <v>8924</v>
      </c>
      <c r="D2196" s="882">
        <v>505</v>
      </c>
      <c r="E2196" s="883" t="s">
        <v>145</v>
      </c>
      <c r="F2196" s="857">
        <v>97444.800000000003</v>
      </c>
      <c r="G2196" s="858" t="s">
        <v>6283</v>
      </c>
      <c r="H2196" s="883" t="s">
        <v>8925</v>
      </c>
      <c r="I2196" s="882"/>
      <c r="J2196" s="882"/>
      <c r="K2196" s="882"/>
      <c r="L2196" s="882"/>
      <c r="M2196" s="882"/>
      <c r="N2196" s="726">
        <f t="shared" si="43"/>
        <v>2074</v>
      </c>
    </row>
    <row r="2197" spans="1:14" ht="45">
      <c r="A2197" s="854">
        <v>2507</v>
      </c>
      <c r="B2197" s="883" t="s">
        <v>8926</v>
      </c>
      <c r="C2197" s="882" t="s">
        <v>8927</v>
      </c>
      <c r="D2197" s="882">
        <v>477</v>
      </c>
      <c r="E2197" s="883" t="s">
        <v>145</v>
      </c>
      <c r="F2197" s="857">
        <v>92041.919999999998</v>
      </c>
      <c r="G2197" s="858" t="s">
        <v>6283</v>
      </c>
      <c r="H2197" s="883" t="s">
        <v>8928</v>
      </c>
      <c r="I2197" s="882"/>
      <c r="J2197" s="882"/>
      <c r="K2197" s="882"/>
      <c r="L2197" s="882"/>
      <c r="M2197" s="882"/>
      <c r="N2197" s="726">
        <f t="shared" si="43"/>
        <v>2075</v>
      </c>
    </row>
    <row r="2198" spans="1:14" ht="45">
      <c r="A2198" s="854">
        <v>2508</v>
      </c>
      <c r="B2198" s="883" t="s">
        <v>8929</v>
      </c>
      <c r="C2198" s="882" t="s">
        <v>8930</v>
      </c>
      <c r="D2198" s="882">
        <v>980</v>
      </c>
      <c r="E2198" s="883" t="s">
        <v>145</v>
      </c>
      <c r="F2198" s="857">
        <v>340305</v>
      </c>
      <c r="G2198" s="858" t="s">
        <v>6283</v>
      </c>
      <c r="H2198" s="883" t="s">
        <v>8931</v>
      </c>
      <c r="I2198" s="882"/>
      <c r="J2198" s="882"/>
      <c r="K2198" s="882"/>
      <c r="L2198" s="882"/>
      <c r="M2198" s="882"/>
      <c r="N2198" s="726">
        <f t="shared" si="43"/>
        <v>2076</v>
      </c>
    </row>
    <row r="2199" spans="1:14" ht="45">
      <c r="A2199" s="854">
        <v>2509</v>
      </c>
      <c r="B2199" s="883" t="s">
        <v>8932</v>
      </c>
      <c r="C2199" s="882" t="s">
        <v>8933</v>
      </c>
      <c r="D2199" s="882">
        <v>681</v>
      </c>
      <c r="E2199" s="883" t="s">
        <v>145</v>
      </c>
      <c r="F2199" s="857">
        <v>236477.25</v>
      </c>
      <c r="G2199" s="858" t="s">
        <v>6283</v>
      </c>
      <c r="H2199" s="883" t="s">
        <v>8934</v>
      </c>
      <c r="I2199" s="882"/>
      <c r="J2199" s="882"/>
      <c r="K2199" s="882"/>
      <c r="L2199" s="882"/>
      <c r="M2199" s="882"/>
      <c r="N2199" s="726">
        <f t="shared" si="43"/>
        <v>2077</v>
      </c>
    </row>
    <row r="2200" spans="1:14" ht="45">
      <c r="A2200" s="854">
        <v>2510</v>
      </c>
      <c r="B2200" s="883" t="s">
        <v>8935</v>
      </c>
      <c r="C2200" s="882" t="s">
        <v>8936</v>
      </c>
      <c r="D2200" s="882">
        <v>765</v>
      </c>
      <c r="E2200" s="883" t="s">
        <v>145</v>
      </c>
      <c r="F2200" s="857">
        <v>265646.25</v>
      </c>
      <c r="G2200" s="858" t="s">
        <v>6283</v>
      </c>
      <c r="H2200" s="883" t="s">
        <v>8937</v>
      </c>
      <c r="I2200" s="882"/>
      <c r="J2200" s="882"/>
      <c r="K2200" s="882"/>
      <c r="L2200" s="882"/>
      <c r="M2200" s="882"/>
      <c r="N2200" s="726">
        <f t="shared" si="43"/>
        <v>2078</v>
      </c>
    </row>
    <row r="2201" spans="1:14" ht="45">
      <c r="A2201" s="854">
        <v>2511</v>
      </c>
      <c r="B2201" s="883" t="s">
        <v>8938</v>
      </c>
      <c r="C2201" s="882" t="s">
        <v>8939</v>
      </c>
      <c r="D2201" s="882">
        <v>995</v>
      </c>
      <c r="E2201" s="883" t="s">
        <v>145</v>
      </c>
      <c r="F2201" s="857">
        <v>345513.75</v>
      </c>
      <c r="G2201" s="858" t="s">
        <v>6283</v>
      </c>
      <c r="H2201" s="883" t="s">
        <v>8940</v>
      </c>
      <c r="I2201" s="882"/>
      <c r="J2201" s="882"/>
      <c r="K2201" s="882"/>
      <c r="L2201" s="882"/>
      <c r="M2201" s="882"/>
      <c r="N2201" s="726">
        <f t="shared" si="43"/>
        <v>2079</v>
      </c>
    </row>
    <row r="2202" spans="1:14" ht="45">
      <c r="A2202" s="854">
        <v>2512</v>
      </c>
      <c r="B2202" s="883" t="s">
        <v>8941</v>
      </c>
      <c r="C2202" s="882" t="s">
        <v>8942</v>
      </c>
      <c r="D2202" s="882">
        <v>770</v>
      </c>
      <c r="E2202" s="883" t="s">
        <v>145</v>
      </c>
      <c r="F2202" s="857">
        <v>267382.5</v>
      </c>
      <c r="G2202" s="858" t="s">
        <v>6283</v>
      </c>
      <c r="H2202" s="883" t="s">
        <v>8943</v>
      </c>
      <c r="I2202" s="882"/>
      <c r="J2202" s="882"/>
      <c r="K2202" s="882"/>
      <c r="L2202" s="882"/>
      <c r="M2202" s="882"/>
      <c r="N2202" s="726">
        <f t="shared" si="43"/>
        <v>2080</v>
      </c>
    </row>
    <row r="2203" spans="1:14" ht="45">
      <c r="A2203" s="854">
        <v>2513</v>
      </c>
      <c r="B2203" s="883" t="s">
        <v>8944</v>
      </c>
      <c r="C2203" s="882" t="s">
        <v>8945</v>
      </c>
      <c r="D2203" s="882">
        <v>600</v>
      </c>
      <c r="E2203" s="883" t="s">
        <v>145</v>
      </c>
      <c r="F2203" s="857">
        <v>94014</v>
      </c>
      <c r="G2203" s="858" t="s">
        <v>6283</v>
      </c>
      <c r="H2203" s="883" t="s">
        <v>8946</v>
      </c>
      <c r="I2203" s="882"/>
      <c r="J2203" s="882"/>
      <c r="K2203" s="882"/>
      <c r="L2203" s="882"/>
      <c r="M2203" s="882"/>
      <c r="N2203" s="726">
        <f t="shared" si="43"/>
        <v>2081</v>
      </c>
    </row>
    <row r="2204" spans="1:14" ht="45">
      <c r="A2204" s="854">
        <v>2514</v>
      </c>
      <c r="B2204" s="883" t="s">
        <v>8947</v>
      </c>
      <c r="C2204" s="882" t="s">
        <v>8948</v>
      </c>
      <c r="D2204" s="882">
        <v>378</v>
      </c>
      <c r="E2204" s="883" t="s">
        <v>145</v>
      </c>
      <c r="F2204" s="857">
        <v>131260.5</v>
      </c>
      <c r="G2204" s="858" t="s">
        <v>6283</v>
      </c>
      <c r="H2204" s="883" t="s">
        <v>8949</v>
      </c>
      <c r="I2204" s="882"/>
      <c r="J2204" s="882"/>
      <c r="K2204" s="882"/>
      <c r="L2204" s="882"/>
      <c r="M2204" s="882"/>
      <c r="N2204" s="726">
        <f t="shared" si="43"/>
        <v>2082</v>
      </c>
    </row>
    <row r="2205" spans="1:14" ht="45">
      <c r="A2205" s="854">
        <v>2515</v>
      </c>
      <c r="B2205" s="883" t="s">
        <v>8950</v>
      </c>
      <c r="C2205" s="882" t="s">
        <v>8951</v>
      </c>
      <c r="D2205" s="882">
        <v>608</v>
      </c>
      <c r="E2205" s="883" t="s">
        <v>145</v>
      </c>
      <c r="F2205" s="857">
        <v>211128</v>
      </c>
      <c r="G2205" s="858" t="s">
        <v>6283</v>
      </c>
      <c r="H2205" s="883" t="s">
        <v>8952</v>
      </c>
      <c r="I2205" s="882"/>
      <c r="J2205" s="882"/>
      <c r="K2205" s="882"/>
      <c r="L2205" s="882"/>
      <c r="M2205" s="882"/>
      <c r="N2205" s="726">
        <f t="shared" si="43"/>
        <v>2083</v>
      </c>
    </row>
    <row r="2206" spans="1:14" ht="45">
      <c r="A2206" s="854">
        <v>2516</v>
      </c>
      <c r="B2206" s="883" t="s">
        <v>8953</v>
      </c>
      <c r="C2206" s="882" t="s">
        <v>8954</v>
      </c>
      <c r="D2206" s="882">
        <v>518</v>
      </c>
      <c r="E2206" s="883" t="s">
        <v>145</v>
      </c>
      <c r="F2206" s="857">
        <v>179875.5</v>
      </c>
      <c r="G2206" s="858" t="s">
        <v>6283</v>
      </c>
      <c r="H2206" s="883" t="s">
        <v>8955</v>
      </c>
      <c r="I2206" s="882"/>
      <c r="J2206" s="882"/>
      <c r="K2206" s="882"/>
      <c r="L2206" s="882"/>
      <c r="M2206" s="882"/>
      <c r="N2206" s="726">
        <f t="shared" si="43"/>
        <v>2084</v>
      </c>
    </row>
    <row r="2207" spans="1:14" ht="45">
      <c r="A2207" s="854">
        <v>2517</v>
      </c>
      <c r="B2207" s="886" t="s">
        <v>8956</v>
      </c>
      <c r="C2207" s="885" t="s">
        <v>8957</v>
      </c>
      <c r="D2207" s="885">
        <v>765</v>
      </c>
      <c r="E2207" s="886" t="s">
        <v>145</v>
      </c>
      <c r="F2207" s="857">
        <v>265646.25</v>
      </c>
      <c r="G2207" s="858" t="s">
        <v>6283</v>
      </c>
      <c r="H2207" s="886" t="s">
        <v>8958</v>
      </c>
      <c r="I2207" s="885"/>
      <c r="J2207" s="885"/>
      <c r="K2207" s="885"/>
      <c r="L2207" s="885"/>
      <c r="M2207" s="885"/>
      <c r="N2207" s="726">
        <f t="shared" si="43"/>
        <v>2085</v>
      </c>
    </row>
    <row r="2208" spans="1:14" ht="45">
      <c r="A2208" s="854">
        <v>2518</v>
      </c>
      <c r="B2208" s="886" t="s">
        <v>8959</v>
      </c>
      <c r="C2208" s="885" t="s">
        <v>8960</v>
      </c>
      <c r="D2208" s="885">
        <v>814</v>
      </c>
      <c r="E2208" s="886" t="s">
        <v>145</v>
      </c>
      <c r="F2208" s="857">
        <v>282661.5</v>
      </c>
      <c r="G2208" s="858" t="s">
        <v>6283</v>
      </c>
      <c r="H2208" s="886" t="s">
        <v>8961</v>
      </c>
      <c r="I2208" s="885"/>
      <c r="J2208" s="885"/>
      <c r="K2208" s="885"/>
      <c r="L2208" s="885"/>
      <c r="M2208" s="885"/>
      <c r="N2208" s="726">
        <f t="shared" si="43"/>
        <v>2086</v>
      </c>
    </row>
    <row r="2209" spans="1:14" ht="45">
      <c r="A2209" s="854">
        <v>2519</v>
      </c>
      <c r="B2209" s="886" t="s">
        <v>8962</v>
      </c>
      <c r="C2209" s="885" t="s">
        <v>8963</v>
      </c>
      <c r="D2209" s="885">
        <v>1080</v>
      </c>
      <c r="E2209" s="886" t="s">
        <v>145</v>
      </c>
      <c r="F2209" s="857">
        <v>375030</v>
      </c>
      <c r="G2209" s="858" t="s">
        <v>6283</v>
      </c>
      <c r="H2209" s="886" t="s">
        <v>8964</v>
      </c>
      <c r="I2209" s="885"/>
      <c r="J2209" s="885"/>
      <c r="K2209" s="885"/>
      <c r="L2209" s="885"/>
      <c r="M2209" s="885"/>
      <c r="N2209" s="726">
        <f t="shared" si="43"/>
        <v>2087</v>
      </c>
    </row>
    <row r="2210" spans="1:14" ht="45">
      <c r="A2210" s="854">
        <v>2520</v>
      </c>
      <c r="B2210" s="886" t="s">
        <v>8965</v>
      </c>
      <c r="C2210" s="885" t="s">
        <v>8966</v>
      </c>
      <c r="D2210" s="885">
        <v>500</v>
      </c>
      <c r="E2210" s="886" t="s">
        <v>145</v>
      </c>
      <c r="F2210" s="857">
        <v>148050</v>
      </c>
      <c r="G2210" s="858" t="s">
        <v>6283</v>
      </c>
      <c r="H2210" s="886" t="s">
        <v>8967</v>
      </c>
      <c r="I2210" s="885"/>
      <c r="J2210" s="885"/>
      <c r="K2210" s="885"/>
      <c r="L2210" s="885"/>
      <c r="M2210" s="885"/>
      <c r="N2210" s="726">
        <f t="shared" si="43"/>
        <v>2088</v>
      </c>
    </row>
    <row r="2211" spans="1:14" ht="45">
      <c r="A2211" s="854">
        <v>2521</v>
      </c>
      <c r="B2211" s="886" t="s">
        <v>8968</v>
      </c>
      <c r="C2211" s="885" t="s">
        <v>8969</v>
      </c>
      <c r="D2211" s="885">
        <v>500</v>
      </c>
      <c r="E2211" s="886" t="s">
        <v>145</v>
      </c>
      <c r="F2211" s="857">
        <v>148050</v>
      </c>
      <c r="G2211" s="858" t="s">
        <v>6283</v>
      </c>
      <c r="H2211" s="886" t="s">
        <v>8970</v>
      </c>
      <c r="I2211" s="885"/>
      <c r="J2211" s="885"/>
      <c r="K2211" s="885"/>
      <c r="L2211" s="885"/>
      <c r="M2211" s="885"/>
      <c r="N2211" s="726">
        <f t="shared" si="43"/>
        <v>2089</v>
      </c>
    </row>
    <row r="2212" spans="1:14" ht="45">
      <c r="A2212" s="854">
        <v>2522</v>
      </c>
      <c r="B2212" s="886" t="s">
        <v>8971</v>
      </c>
      <c r="C2212" s="885" t="s">
        <v>8972</v>
      </c>
      <c r="D2212" s="885">
        <v>600</v>
      </c>
      <c r="E2212" s="886" t="s">
        <v>145</v>
      </c>
      <c r="F2212" s="857">
        <v>106602</v>
      </c>
      <c r="G2212" s="858" t="s">
        <v>6283</v>
      </c>
      <c r="H2212" s="886" t="s">
        <v>8973</v>
      </c>
      <c r="I2212" s="885"/>
      <c r="J2212" s="885"/>
      <c r="K2212" s="885"/>
      <c r="L2212" s="885"/>
      <c r="M2212" s="885"/>
      <c r="N2212" s="726">
        <f t="shared" si="43"/>
        <v>2090</v>
      </c>
    </row>
    <row r="2213" spans="1:14" ht="45">
      <c r="A2213" s="854">
        <v>2523</v>
      </c>
      <c r="B2213" s="886" t="s">
        <v>8974</v>
      </c>
      <c r="C2213" s="885" t="s">
        <v>8975</v>
      </c>
      <c r="D2213" s="885">
        <v>600</v>
      </c>
      <c r="E2213" s="886" t="s">
        <v>145</v>
      </c>
      <c r="F2213" s="857">
        <v>94014</v>
      </c>
      <c r="G2213" s="858" t="s">
        <v>6283</v>
      </c>
      <c r="H2213" s="886" t="s">
        <v>8976</v>
      </c>
      <c r="I2213" s="885"/>
      <c r="J2213" s="885"/>
      <c r="K2213" s="885"/>
      <c r="L2213" s="885"/>
      <c r="M2213" s="885"/>
      <c r="N2213" s="726">
        <f t="shared" si="43"/>
        <v>2091</v>
      </c>
    </row>
    <row r="2214" spans="1:14" ht="45">
      <c r="A2214" s="854">
        <v>2524</v>
      </c>
      <c r="B2214" s="886" t="s">
        <v>8977</v>
      </c>
      <c r="C2214" s="885" t="s">
        <v>8978</v>
      </c>
      <c r="D2214" s="885">
        <v>630</v>
      </c>
      <c r="E2214" s="886" t="s">
        <v>145</v>
      </c>
      <c r="F2214" s="857">
        <v>218767.5</v>
      </c>
      <c r="G2214" s="858" t="s">
        <v>6283</v>
      </c>
      <c r="H2214" s="886" t="s">
        <v>8979</v>
      </c>
      <c r="I2214" s="885"/>
      <c r="J2214" s="885"/>
      <c r="K2214" s="885"/>
      <c r="L2214" s="885"/>
      <c r="M2214" s="885"/>
      <c r="N2214" s="726">
        <f t="shared" si="43"/>
        <v>2092</v>
      </c>
    </row>
    <row r="2215" spans="1:14" ht="45">
      <c r="A2215" s="854">
        <v>2525</v>
      </c>
      <c r="B2215" s="886" t="s">
        <v>8980</v>
      </c>
      <c r="C2215" s="885" t="s">
        <v>8981</v>
      </c>
      <c r="D2215" s="885">
        <v>600</v>
      </c>
      <c r="E2215" s="886" t="s">
        <v>145</v>
      </c>
      <c r="F2215" s="857">
        <v>94014</v>
      </c>
      <c r="G2215" s="858" t="s">
        <v>6283</v>
      </c>
      <c r="H2215" s="886" t="s">
        <v>8982</v>
      </c>
      <c r="I2215" s="885"/>
      <c r="J2215" s="885"/>
      <c r="K2215" s="885"/>
      <c r="L2215" s="885"/>
      <c r="M2215" s="885"/>
      <c r="N2215" s="726">
        <f t="shared" ref="N2215:N2278" si="44">N2214+1</f>
        <v>2093</v>
      </c>
    </row>
    <row r="2216" spans="1:14" ht="45">
      <c r="A2216" s="854">
        <v>2526</v>
      </c>
      <c r="B2216" s="886" t="s">
        <v>8983</v>
      </c>
      <c r="C2216" s="885" t="s">
        <v>8984</v>
      </c>
      <c r="D2216" s="885">
        <v>600</v>
      </c>
      <c r="E2216" s="886" t="s">
        <v>145</v>
      </c>
      <c r="F2216" s="857">
        <v>94014</v>
      </c>
      <c r="G2216" s="858" t="s">
        <v>6283</v>
      </c>
      <c r="H2216" s="886" t="s">
        <v>8985</v>
      </c>
      <c r="I2216" s="885"/>
      <c r="J2216" s="885"/>
      <c r="K2216" s="885"/>
      <c r="L2216" s="885"/>
      <c r="M2216" s="885"/>
      <c r="N2216" s="726">
        <f t="shared" si="44"/>
        <v>2094</v>
      </c>
    </row>
    <row r="2217" spans="1:14" ht="45">
      <c r="A2217" s="854">
        <v>2527</v>
      </c>
      <c r="B2217" s="886" t="s">
        <v>8986</v>
      </c>
      <c r="C2217" s="885" t="s">
        <v>8987</v>
      </c>
      <c r="D2217" s="885">
        <v>612</v>
      </c>
      <c r="E2217" s="886" t="s">
        <v>145</v>
      </c>
      <c r="F2217" s="857">
        <v>212517</v>
      </c>
      <c r="G2217" s="858" t="s">
        <v>6283</v>
      </c>
      <c r="H2217" s="886" t="s">
        <v>8988</v>
      </c>
      <c r="I2217" s="885"/>
      <c r="J2217" s="885"/>
      <c r="K2217" s="885"/>
      <c r="L2217" s="885"/>
      <c r="M2217" s="885"/>
      <c r="N2217" s="726">
        <f t="shared" si="44"/>
        <v>2095</v>
      </c>
    </row>
    <row r="2218" spans="1:14" ht="45">
      <c r="A2218" s="854">
        <v>2528</v>
      </c>
      <c r="B2218" s="886" t="s">
        <v>8989</v>
      </c>
      <c r="C2218" s="885" t="s">
        <v>8990</v>
      </c>
      <c r="D2218" s="885">
        <v>675</v>
      </c>
      <c r="E2218" s="886" t="s">
        <v>145</v>
      </c>
      <c r="F2218" s="857">
        <v>234393.75</v>
      </c>
      <c r="G2218" s="858" t="s">
        <v>6283</v>
      </c>
      <c r="H2218" s="886" t="s">
        <v>8991</v>
      </c>
      <c r="I2218" s="885"/>
      <c r="J2218" s="885"/>
      <c r="K2218" s="885"/>
      <c r="L2218" s="885"/>
      <c r="M2218" s="885"/>
      <c r="N2218" s="726">
        <f t="shared" si="44"/>
        <v>2096</v>
      </c>
    </row>
    <row r="2219" spans="1:14" ht="45">
      <c r="A2219" s="854">
        <v>2529</v>
      </c>
      <c r="B2219" s="886" t="s">
        <v>8992</v>
      </c>
      <c r="C2219" s="885" t="s">
        <v>8993</v>
      </c>
      <c r="D2219" s="885">
        <v>570</v>
      </c>
      <c r="E2219" s="886" t="s">
        <v>145</v>
      </c>
      <c r="F2219" s="857">
        <v>197932.5</v>
      </c>
      <c r="G2219" s="858" t="s">
        <v>6283</v>
      </c>
      <c r="H2219" s="886" t="s">
        <v>8994</v>
      </c>
      <c r="I2219" s="885"/>
      <c r="J2219" s="885"/>
      <c r="K2219" s="885"/>
      <c r="L2219" s="885"/>
      <c r="M2219" s="885"/>
      <c r="N2219" s="726">
        <f t="shared" si="44"/>
        <v>2097</v>
      </c>
    </row>
    <row r="2220" spans="1:14" ht="45">
      <c r="A2220" s="854">
        <v>2530</v>
      </c>
      <c r="B2220" s="886" t="s">
        <v>8995</v>
      </c>
      <c r="C2220" s="885" t="s">
        <v>8996</v>
      </c>
      <c r="D2220" s="885">
        <v>556.4</v>
      </c>
      <c r="E2220" s="886" t="s">
        <v>145</v>
      </c>
      <c r="F2220" s="857">
        <v>107362.94</v>
      </c>
      <c r="G2220" s="858" t="s">
        <v>6283</v>
      </c>
      <c r="H2220" s="886" t="s">
        <v>8997</v>
      </c>
      <c r="I2220" s="885"/>
      <c r="J2220" s="885"/>
      <c r="K2220" s="885"/>
      <c r="L2220" s="885"/>
      <c r="M2220" s="885"/>
      <c r="N2220" s="726">
        <f t="shared" si="44"/>
        <v>2098</v>
      </c>
    </row>
    <row r="2221" spans="1:14" ht="45">
      <c r="A2221" s="854">
        <v>2531</v>
      </c>
      <c r="B2221" s="886" t="s">
        <v>8998</v>
      </c>
      <c r="C2221" s="885" t="s">
        <v>8999</v>
      </c>
      <c r="D2221" s="885">
        <v>540</v>
      </c>
      <c r="E2221" s="886" t="s">
        <v>145</v>
      </c>
      <c r="F2221" s="857">
        <v>187515</v>
      </c>
      <c r="G2221" s="858" t="s">
        <v>6283</v>
      </c>
      <c r="H2221" s="886" t="s">
        <v>9000</v>
      </c>
      <c r="I2221" s="885"/>
      <c r="J2221" s="885"/>
      <c r="K2221" s="885"/>
      <c r="L2221" s="885"/>
      <c r="M2221" s="885"/>
      <c r="N2221" s="726">
        <f t="shared" si="44"/>
        <v>2099</v>
      </c>
    </row>
    <row r="2222" spans="1:14" ht="45">
      <c r="A2222" s="854">
        <v>2532</v>
      </c>
      <c r="B2222" s="886" t="s">
        <v>9001</v>
      </c>
      <c r="C2222" s="885" t="s">
        <v>9002</v>
      </c>
      <c r="D2222" s="885">
        <v>600</v>
      </c>
      <c r="E2222" s="886" t="s">
        <v>145</v>
      </c>
      <c r="F2222" s="857">
        <v>106602</v>
      </c>
      <c r="G2222" s="858" t="s">
        <v>6283</v>
      </c>
      <c r="H2222" s="886" t="s">
        <v>9003</v>
      </c>
      <c r="I2222" s="885"/>
      <c r="J2222" s="885"/>
      <c r="K2222" s="885"/>
      <c r="L2222" s="885"/>
      <c r="M2222" s="885"/>
      <c r="N2222" s="726">
        <f t="shared" si="44"/>
        <v>2100</v>
      </c>
    </row>
    <row r="2223" spans="1:14" ht="45">
      <c r="A2223" s="854">
        <v>2533</v>
      </c>
      <c r="B2223" s="886" t="s">
        <v>9004</v>
      </c>
      <c r="C2223" s="885" t="s">
        <v>9005</v>
      </c>
      <c r="D2223" s="885">
        <v>572.70000000000005</v>
      </c>
      <c r="E2223" s="886" t="s">
        <v>145</v>
      </c>
      <c r="F2223" s="857" t="s">
        <v>9006</v>
      </c>
      <c r="G2223" s="858" t="s">
        <v>6283</v>
      </c>
      <c r="H2223" s="886" t="s">
        <v>9007</v>
      </c>
      <c r="I2223" s="885"/>
      <c r="J2223" s="885"/>
      <c r="K2223" s="885"/>
      <c r="L2223" s="885"/>
      <c r="M2223" s="885"/>
      <c r="N2223" s="726">
        <f t="shared" si="44"/>
        <v>2101</v>
      </c>
    </row>
    <row r="2224" spans="1:14" ht="45">
      <c r="A2224" s="854">
        <v>2534</v>
      </c>
      <c r="B2224" s="886" t="s">
        <v>9008</v>
      </c>
      <c r="C2224" s="885" t="s">
        <v>9009</v>
      </c>
      <c r="D2224" s="885">
        <v>534</v>
      </c>
      <c r="E2224" s="886" t="s">
        <v>145</v>
      </c>
      <c r="F2224" s="857">
        <v>103040.64</v>
      </c>
      <c r="G2224" s="858" t="s">
        <v>6283</v>
      </c>
      <c r="H2224" s="886" t="s">
        <v>9010</v>
      </c>
      <c r="I2224" s="885"/>
      <c r="J2224" s="885"/>
      <c r="K2224" s="885"/>
      <c r="L2224" s="885"/>
      <c r="M2224" s="885"/>
      <c r="N2224" s="726">
        <f t="shared" si="44"/>
        <v>2102</v>
      </c>
    </row>
    <row r="2225" spans="1:14" ht="45">
      <c r="A2225" s="854">
        <v>2535</v>
      </c>
      <c r="B2225" s="886" t="s">
        <v>9011</v>
      </c>
      <c r="C2225" s="885" t="s">
        <v>9012</v>
      </c>
      <c r="D2225" s="885">
        <v>534.70000000000005</v>
      </c>
      <c r="E2225" s="886" t="s">
        <v>145</v>
      </c>
      <c r="F2225" s="857">
        <v>103175.71</v>
      </c>
      <c r="G2225" s="858" t="s">
        <v>6283</v>
      </c>
      <c r="H2225" s="886" t="s">
        <v>9013</v>
      </c>
      <c r="I2225" s="885"/>
      <c r="J2225" s="885"/>
      <c r="K2225" s="885"/>
      <c r="L2225" s="885"/>
      <c r="M2225" s="885"/>
      <c r="N2225" s="726">
        <f t="shared" si="44"/>
        <v>2103</v>
      </c>
    </row>
    <row r="2226" spans="1:14" ht="45">
      <c r="A2226" s="854">
        <v>2536</v>
      </c>
      <c r="B2226" s="886" t="s">
        <v>9014</v>
      </c>
      <c r="C2226" s="885" t="s">
        <v>9015</v>
      </c>
      <c r="D2226" s="885">
        <v>528</v>
      </c>
      <c r="E2226" s="886" t="s">
        <v>145</v>
      </c>
      <c r="F2226" s="857">
        <v>147977.28</v>
      </c>
      <c r="G2226" s="858" t="s">
        <v>6283</v>
      </c>
      <c r="H2226" s="886" t="s">
        <v>9016</v>
      </c>
      <c r="I2226" s="885"/>
      <c r="J2226" s="885"/>
      <c r="K2226" s="885"/>
      <c r="L2226" s="885"/>
      <c r="M2226" s="885"/>
      <c r="N2226" s="726">
        <f t="shared" si="44"/>
        <v>2104</v>
      </c>
    </row>
    <row r="2227" spans="1:14" ht="45">
      <c r="A2227" s="854">
        <v>2537</v>
      </c>
      <c r="B2227" s="886" t="s">
        <v>9017</v>
      </c>
      <c r="C2227" s="885" t="s">
        <v>9018</v>
      </c>
      <c r="D2227" s="885">
        <v>493</v>
      </c>
      <c r="E2227" s="886" t="s">
        <v>145</v>
      </c>
      <c r="F2227" s="857">
        <v>95129.279999999999</v>
      </c>
      <c r="G2227" s="858" t="s">
        <v>6283</v>
      </c>
      <c r="H2227" s="886" t="s">
        <v>9019</v>
      </c>
      <c r="I2227" s="885"/>
      <c r="J2227" s="885"/>
      <c r="K2227" s="885"/>
      <c r="L2227" s="885"/>
      <c r="M2227" s="885"/>
      <c r="N2227" s="726">
        <f t="shared" si="44"/>
        <v>2105</v>
      </c>
    </row>
    <row r="2228" spans="1:14" ht="45">
      <c r="A2228" s="854">
        <v>2538</v>
      </c>
      <c r="B2228" s="886" t="s">
        <v>9020</v>
      </c>
      <c r="C2228" s="885" t="s">
        <v>9021</v>
      </c>
      <c r="D2228" s="885">
        <v>537</v>
      </c>
      <c r="E2228" s="886" t="s">
        <v>145</v>
      </c>
      <c r="F2228" s="857">
        <v>97058.880000000005</v>
      </c>
      <c r="G2228" s="858" t="s">
        <v>6283</v>
      </c>
      <c r="H2228" s="886" t="s">
        <v>9022</v>
      </c>
      <c r="I2228" s="885"/>
      <c r="J2228" s="885"/>
      <c r="K2228" s="885"/>
      <c r="L2228" s="885"/>
      <c r="M2228" s="885"/>
      <c r="N2228" s="726">
        <f t="shared" si="44"/>
        <v>2106</v>
      </c>
    </row>
    <row r="2229" spans="1:14" ht="45">
      <c r="A2229" s="854">
        <v>2539</v>
      </c>
      <c r="B2229" s="886" t="s">
        <v>8696</v>
      </c>
      <c r="C2229" s="885" t="s">
        <v>9023</v>
      </c>
      <c r="D2229" s="885">
        <v>520</v>
      </c>
      <c r="E2229" s="886" t="s">
        <v>145</v>
      </c>
      <c r="F2229" s="857">
        <v>100339.2</v>
      </c>
      <c r="G2229" s="858" t="s">
        <v>6283</v>
      </c>
      <c r="H2229" s="886" t="s">
        <v>9024</v>
      </c>
      <c r="I2229" s="885"/>
      <c r="J2229" s="885"/>
      <c r="K2229" s="885"/>
      <c r="L2229" s="885"/>
      <c r="M2229" s="885"/>
      <c r="N2229" s="726">
        <f t="shared" si="44"/>
        <v>2107</v>
      </c>
    </row>
    <row r="2230" spans="1:14" ht="45">
      <c r="A2230" s="854">
        <v>2540</v>
      </c>
      <c r="B2230" s="886" t="s">
        <v>9025</v>
      </c>
      <c r="C2230" s="885" t="s">
        <v>9026</v>
      </c>
      <c r="D2230" s="885">
        <v>600</v>
      </c>
      <c r="E2230" s="886" t="s">
        <v>145</v>
      </c>
      <c r="F2230" s="857">
        <v>208350</v>
      </c>
      <c r="G2230" s="858" t="s">
        <v>6283</v>
      </c>
      <c r="H2230" s="886" t="s">
        <v>9027</v>
      </c>
      <c r="I2230" s="885"/>
      <c r="J2230" s="885"/>
      <c r="K2230" s="885"/>
      <c r="L2230" s="885"/>
      <c r="M2230" s="885"/>
      <c r="N2230" s="726">
        <f t="shared" si="44"/>
        <v>2108</v>
      </c>
    </row>
    <row r="2231" spans="1:14" ht="45">
      <c r="A2231" s="854">
        <v>2541</v>
      </c>
      <c r="B2231" s="886" t="s">
        <v>9028</v>
      </c>
      <c r="C2231" s="885" t="s">
        <v>9029</v>
      </c>
      <c r="D2231" s="885">
        <v>360</v>
      </c>
      <c r="E2231" s="886" t="s">
        <v>145</v>
      </c>
      <c r="F2231" s="857">
        <v>125010</v>
      </c>
      <c r="G2231" s="858" t="s">
        <v>6283</v>
      </c>
      <c r="H2231" s="886" t="s">
        <v>9030</v>
      </c>
      <c r="I2231" s="885"/>
      <c r="J2231" s="885"/>
      <c r="K2231" s="885"/>
      <c r="L2231" s="885"/>
      <c r="M2231" s="885"/>
      <c r="N2231" s="726">
        <f t="shared" si="44"/>
        <v>2109</v>
      </c>
    </row>
    <row r="2232" spans="1:14" ht="45">
      <c r="A2232" s="854">
        <v>2542</v>
      </c>
      <c r="B2232" s="886" t="s">
        <v>9031</v>
      </c>
      <c r="C2232" s="885" t="s">
        <v>9032</v>
      </c>
      <c r="D2232" s="885">
        <v>989</v>
      </c>
      <c r="E2232" s="886" t="s">
        <v>145</v>
      </c>
      <c r="F2232" s="857">
        <v>343430.25</v>
      </c>
      <c r="G2232" s="858" t="s">
        <v>6283</v>
      </c>
      <c r="H2232" s="886" t="s">
        <v>9033</v>
      </c>
      <c r="I2232" s="885"/>
      <c r="J2232" s="885"/>
      <c r="K2232" s="885"/>
      <c r="L2232" s="885"/>
      <c r="M2232" s="885"/>
      <c r="N2232" s="726">
        <f t="shared" si="44"/>
        <v>2110</v>
      </c>
    </row>
    <row r="2233" spans="1:14" ht="45">
      <c r="A2233" s="854">
        <v>2543</v>
      </c>
      <c r="B2233" s="886" t="s">
        <v>9034</v>
      </c>
      <c r="C2233" s="885" t="s">
        <v>9035</v>
      </c>
      <c r="D2233" s="885">
        <v>722</v>
      </c>
      <c r="E2233" s="886" t="s">
        <v>145</v>
      </c>
      <c r="F2233" s="857">
        <v>250714.5</v>
      </c>
      <c r="G2233" s="858" t="s">
        <v>6283</v>
      </c>
      <c r="H2233" s="886" t="s">
        <v>9036</v>
      </c>
      <c r="I2233" s="885"/>
      <c r="J2233" s="885"/>
      <c r="K2233" s="885"/>
      <c r="L2233" s="885"/>
      <c r="M2233" s="885"/>
      <c r="N2233" s="726">
        <f t="shared" si="44"/>
        <v>2111</v>
      </c>
    </row>
    <row r="2234" spans="1:14" ht="45">
      <c r="A2234" s="854">
        <v>2544</v>
      </c>
      <c r="B2234" s="886" t="s">
        <v>9037</v>
      </c>
      <c r="C2234" s="885" t="s">
        <v>9038</v>
      </c>
      <c r="D2234" s="885">
        <v>700</v>
      </c>
      <c r="E2234" s="886" t="s">
        <v>145</v>
      </c>
      <c r="F2234" s="857">
        <v>243075</v>
      </c>
      <c r="G2234" s="858" t="s">
        <v>6283</v>
      </c>
      <c r="H2234" s="886" t="s">
        <v>9039</v>
      </c>
      <c r="I2234" s="885"/>
      <c r="J2234" s="885"/>
      <c r="K2234" s="885"/>
      <c r="L2234" s="885"/>
      <c r="M2234" s="885"/>
      <c r="N2234" s="726">
        <f t="shared" si="44"/>
        <v>2112</v>
      </c>
    </row>
    <row r="2235" spans="1:14" ht="45">
      <c r="A2235" s="854">
        <v>2545</v>
      </c>
      <c r="B2235" s="886" t="s">
        <v>9040</v>
      </c>
      <c r="C2235" s="885" t="s">
        <v>9041</v>
      </c>
      <c r="D2235" s="885">
        <v>380</v>
      </c>
      <c r="E2235" s="886" t="s">
        <v>145</v>
      </c>
      <c r="F2235" s="857">
        <v>73324.800000000003</v>
      </c>
      <c r="G2235" s="858" t="s">
        <v>6283</v>
      </c>
      <c r="H2235" s="886" t="s">
        <v>9042</v>
      </c>
      <c r="I2235" s="885"/>
      <c r="J2235" s="885"/>
      <c r="K2235" s="885"/>
      <c r="L2235" s="885"/>
      <c r="M2235" s="885"/>
      <c r="N2235" s="726">
        <f t="shared" si="44"/>
        <v>2113</v>
      </c>
    </row>
    <row r="2236" spans="1:14" ht="45">
      <c r="A2236" s="854">
        <v>2546</v>
      </c>
      <c r="B2236" s="886" t="s">
        <v>9043</v>
      </c>
      <c r="C2236" s="885" t="s">
        <v>9044</v>
      </c>
      <c r="D2236" s="885">
        <v>600</v>
      </c>
      <c r="E2236" s="886" t="s">
        <v>145</v>
      </c>
      <c r="F2236" s="857">
        <v>208350</v>
      </c>
      <c r="G2236" s="858" t="s">
        <v>6283</v>
      </c>
      <c r="H2236" s="886" t="s">
        <v>9045</v>
      </c>
      <c r="I2236" s="885"/>
      <c r="J2236" s="885"/>
      <c r="K2236" s="885"/>
      <c r="L2236" s="885"/>
      <c r="M2236" s="885"/>
      <c r="N2236" s="726">
        <f t="shared" si="44"/>
        <v>2114</v>
      </c>
    </row>
    <row r="2237" spans="1:14" ht="45">
      <c r="A2237" s="854">
        <v>2547</v>
      </c>
      <c r="B2237" s="886" t="s">
        <v>9046</v>
      </c>
      <c r="C2237" s="885" t="s">
        <v>9047</v>
      </c>
      <c r="D2237" s="885">
        <v>770</v>
      </c>
      <c r="E2237" s="886" t="s">
        <v>145</v>
      </c>
      <c r="F2237" s="857">
        <v>267382.5</v>
      </c>
      <c r="G2237" s="858" t="s">
        <v>6283</v>
      </c>
      <c r="H2237" s="886" t="s">
        <v>9048</v>
      </c>
      <c r="I2237" s="885"/>
      <c r="J2237" s="885"/>
      <c r="K2237" s="885"/>
      <c r="L2237" s="885"/>
      <c r="M2237" s="885"/>
      <c r="N2237" s="726">
        <f t="shared" si="44"/>
        <v>2115</v>
      </c>
    </row>
    <row r="2238" spans="1:14" ht="45">
      <c r="A2238" s="854">
        <v>2548</v>
      </c>
      <c r="B2238" s="886" t="s">
        <v>9049</v>
      </c>
      <c r="C2238" s="885" t="s">
        <v>9050</v>
      </c>
      <c r="D2238" s="885">
        <v>305</v>
      </c>
      <c r="E2238" s="886" t="s">
        <v>145</v>
      </c>
      <c r="F2238" s="857">
        <v>105911.25</v>
      </c>
      <c r="G2238" s="858" t="s">
        <v>6283</v>
      </c>
      <c r="H2238" s="886" t="s">
        <v>9051</v>
      </c>
      <c r="I2238" s="885"/>
      <c r="J2238" s="885"/>
      <c r="K2238" s="885"/>
      <c r="L2238" s="885"/>
      <c r="M2238" s="885"/>
      <c r="N2238" s="726">
        <f t="shared" si="44"/>
        <v>2116</v>
      </c>
    </row>
    <row r="2239" spans="1:14" ht="45">
      <c r="A2239" s="854">
        <v>2549</v>
      </c>
      <c r="B2239" s="886" t="s">
        <v>9052</v>
      </c>
      <c r="C2239" s="885" t="s">
        <v>9053</v>
      </c>
      <c r="D2239" s="885">
        <v>600</v>
      </c>
      <c r="E2239" s="886" t="s">
        <v>145</v>
      </c>
      <c r="F2239" s="857">
        <v>177660</v>
      </c>
      <c r="G2239" s="858" t="s">
        <v>6283</v>
      </c>
      <c r="H2239" s="886" t="s">
        <v>9054</v>
      </c>
      <c r="I2239" s="885"/>
      <c r="J2239" s="885"/>
      <c r="K2239" s="885"/>
      <c r="L2239" s="885"/>
      <c r="M2239" s="885"/>
      <c r="N2239" s="726">
        <f t="shared" si="44"/>
        <v>2117</v>
      </c>
    </row>
    <row r="2240" spans="1:14" ht="45">
      <c r="A2240" s="854">
        <v>2550</v>
      </c>
      <c r="B2240" s="886" t="s">
        <v>9055</v>
      </c>
      <c r="C2240" s="885" t="s">
        <v>9056</v>
      </c>
      <c r="D2240" s="885">
        <v>500</v>
      </c>
      <c r="E2240" s="886" t="s">
        <v>145</v>
      </c>
      <c r="F2240" s="857">
        <v>148050</v>
      </c>
      <c r="G2240" s="858" t="s">
        <v>6283</v>
      </c>
      <c r="H2240" s="886" t="s">
        <v>9057</v>
      </c>
      <c r="I2240" s="885"/>
      <c r="J2240" s="885"/>
      <c r="K2240" s="885"/>
      <c r="L2240" s="885"/>
      <c r="M2240" s="885"/>
      <c r="N2240" s="726">
        <f t="shared" si="44"/>
        <v>2118</v>
      </c>
    </row>
    <row r="2241" spans="1:14" ht="45">
      <c r="A2241" s="854">
        <v>2551</v>
      </c>
      <c r="B2241" s="886" t="s">
        <v>9058</v>
      </c>
      <c r="C2241" s="885" t="s">
        <v>9059</v>
      </c>
      <c r="D2241" s="885">
        <v>600</v>
      </c>
      <c r="E2241" s="886" t="s">
        <v>145</v>
      </c>
      <c r="F2241" s="857">
        <v>177660</v>
      </c>
      <c r="G2241" s="858" t="s">
        <v>6283</v>
      </c>
      <c r="H2241" s="886" t="s">
        <v>9060</v>
      </c>
      <c r="I2241" s="885"/>
      <c r="J2241" s="885"/>
      <c r="K2241" s="885"/>
      <c r="L2241" s="885"/>
      <c r="M2241" s="885"/>
      <c r="N2241" s="726">
        <f t="shared" si="44"/>
        <v>2119</v>
      </c>
    </row>
    <row r="2242" spans="1:14" ht="45">
      <c r="A2242" s="854">
        <v>2552</v>
      </c>
      <c r="B2242" s="886" t="s">
        <v>9061</v>
      </c>
      <c r="C2242" s="885" t="s">
        <v>9062</v>
      </c>
      <c r="D2242" s="885">
        <v>660</v>
      </c>
      <c r="E2242" s="886" t="s">
        <v>145</v>
      </c>
      <c r="F2242" s="857">
        <v>177078</v>
      </c>
      <c r="G2242" s="858" t="s">
        <v>6283</v>
      </c>
      <c r="H2242" s="886" t="s">
        <v>9063</v>
      </c>
      <c r="I2242" s="885"/>
      <c r="J2242" s="885"/>
      <c r="K2242" s="885"/>
      <c r="L2242" s="885"/>
      <c r="M2242" s="885"/>
      <c r="N2242" s="726">
        <f t="shared" si="44"/>
        <v>2120</v>
      </c>
    </row>
    <row r="2243" spans="1:14" ht="45">
      <c r="A2243" s="854">
        <v>2553</v>
      </c>
      <c r="B2243" s="886" t="s">
        <v>9064</v>
      </c>
      <c r="C2243" s="885" t="s">
        <v>9065</v>
      </c>
      <c r="D2243" s="885">
        <v>577</v>
      </c>
      <c r="E2243" s="886" t="s">
        <v>145</v>
      </c>
      <c r="F2243" s="857">
        <v>200363.25</v>
      </c>
      <c r="G2243" s="858" t="s">
        <v>6283</v>
      </c>
      <c r="H2243" s="886" t="s">
        <v>9066</v>
      </c>
      <c r="I2243" s="885"/>
      <c r="J2243" s="885"/>
      <c r="K2243" s="885"/>
      <c r="L2243" s="885"/>
      <c r="M2243" s="885"/>
      <c r="N2243" s="726">
        <f t="shared" si="44"/>
        <v>2121</v>
      </c>
    </row>
    <row r="2244" spans="1:14" ht="45">
      <c r="A2244" s="854">
        <v>2554</v>
      </c>
      <c r="B2244" s="886" t="s">
        <v>9067</v>
      </c>
      <c r="C2244" s="885" t="s">
        <v>9068</v>
      </c>
      <c r="D2244" s="885">
        <v>473</v>
      </c>
      <c r="E2244" s="886" t="s">
        <v>145</v>
      </c>
      <c r="F2244" s="857">
        <v>147864.53</v>
      </c>
      <c r="G2244" s="858" t="s">
        <v>6283</v>
      </c>
      <c r="H2244" s="886" t="s">
        <v>9069</v>
      </c>
      <c r="I2244" s="885"/>
      <c r="J2244" s="885"/>
      <c r="K2244" s="885"/>
      <c r="L2244" s="885"/>
      <c r="M2244" s="885"/>
      <c r="N2244" s="726">
        <f t="shared" si="44"/>
        <v>2122</v>
      </c>
    </row>
    <row r="2245" spans="1:14" ht="45">
      <c r="A2245" s="854">
        <v>2555</v>
      </c>
      <c r="B2245" s="886" t="s">
        <v>9070</v>
      </c>
      <c r="C2245" s="885" t="s">
        <v>9071</v>
      </c>
      <c r="D2245" s="885">
        <v>600</v>
      </c>
      <c r="E2245" s="886" t="s">
        <v>145</v>
      </c>
      <c r="F2245" s="857">
        <v>94014</v>
      </c>
      <c r="G2245" s="858" t="s">
        <v>6283</v>
      </c>
      <c r="H2245" s="886" t="s">
        <v>9072</v>
      </c>
      <c r="I2245" s="885"/>
      <c r="J2245" s="885"/>
      <c r="K2245" s="885"/>
      <c r="L2245" s="885"/>
      <c r="M2245" s="885"/>
      <c r="N2245" s="726">
        <f t="shared" si="44"/>
        <v>2123</v>
      </c>
    </row>
    <row r="2246" spans="1:14" ht="45">
      <c r="A2246" s="854">
        <v>2556</v>
      </c>
      <c r="B2246" s="886" t="s">
        <v>9073</v>
      </c>
      <c r="C2246" s="885" t="s">
        <v>9074</v>
      </c>
      <c r="D2246" s="885">
        <v>701</v>
      </c>
      <c r="E2246" s="886" t="s">
        <v>145</v>
      </c>
      <c r="F2246" s="857">
        <v>213118.02</v>
      </c>
      <c r="G2246" s="858" t="s">
        <v>6283</v>
      </c>
      <c r="H2246" s="886" t="s">
        <v>9075</v>
      </c>
      <c r="I2246" s="885"/>
      <c r="J2246" s="885"/>
      <c r="K2246" s="885"/>
      <c r="L2246" s="885"/>
      <c r="M2246" s="885"/>
      <c r="N2246" s="726">
        <f t="shared" si="44"/>
        <v>2124</v>
      </c>
    </row>
    <row r="2247" spans="1:14" ht="45">
      <c r="A2247" s="854">
        <v>2557</v>
      </c>
      <c r="B2247" s="886" t="s">
        <v>9076</v>
      </c>
      <c r="C2247" s="885" t="s">
        <v>9077</v>
      </c>
      <c r="D2247" s="885">
        <v>494</v>
      </c>
      <c r="E2247" s="886" t="s">
        <v>145</v>
      </c>
      <c r="F2247" s="857">
        <v>171541.5</v>
      </c>
      <c r="G2247" s="858" t="s">
        <v>6283</v>
      </c>
      <c r="H2247" s="886" t="s">
        <v>9078</v>
      </c>
      <c r="I2247" s="885"/>
      <c r="J2247" s="885"/>
      <c r="K2247" s="885"/>
      <c r="L2247" s="885"/>
      <c r="M2247" s="885"/>
      <c r="N2247" s="726">
        <f t="shared" si="44"/>
        <v>2125</v>
      </c>
    </row>
    <row r="2248" spans="1:14" ht="45">
      <c r="A2248" s="854">
        <v>2558</v>
      </c>
      <c r="B2248" s="886" t="s">
        <v>9079</v>
      </c>
      <c r="C2248" s="885" t="s">
        <v>9080</v>
      </c>
      <c r="D2248" s="885">
        <v>704</v>
      </c>
      <c r="E2248" s="886" t="s">
        <v>145</v>
      </c>
      <c r="F2248" s="857">
        <v>244464</v>
      </c>
      <c r="G2248" s="858" t="s">
        <v>6283</v>
      </c>
      <c r="H2248" s="886" t="s">
        <v>9081</v>
      </c>
      <c r="I2248" s="885"/>
      <c r="J2248" s="885"/>
      <c r="K2248" s="885"/>
      <c r="L2248" s="885"/>
      <c r="M2248" s="885"/>
      <c r="N2248" s="726">
        <f t="shared" si="44"/>
        <v>2126</v>
      </c>
    </row>
    <row r="2249" spans="1:14" ht="45">
      <c r="A2249" s="854">
        <v>2559</v>
      </c>
      <c r="B2249" s="886" t="s">
        <v>9082</v>
      </c>
      <c r="C2249" s="885" t="s">
        <v>9083</v>
      </c>
      <c r="D2249" s="885">
        <v>504</v>
      </c>
      <c r="E2249" s="886" t="s">
        <v>145</v>
      </c>
      <c r="F2249" s="857">
        <v>175014</v>
      </c>
      <c r="G2249" s="858" t="s">
        <v>6283</v>
      </c>
      <c r="H2249" s="886" t="s">
        <v>9084</v>
      </c>
      <c r="I2249" s="885"/>
      <c r="J2249" s="885"/>
      <c r="K2249" s="885"/>
      <c r="L2249" s="885"/>
      <c r="M2249" s="885"/>
      <c r="N2249" s="726">
        <f t="shared" si="44"/>
        <v>2127</v>
      </c>
    </row>
    <row r="2250" spans="1:14" ht="45">
      <c r="A2250" s="854">
        <v>2560</v>
      </c>
      <c r="B2250" s="886" t="s">
        <v>9085</v>
      </c>
      <c r="C2250" s="885" t="s">
        <v>9086</v>
      </c>
      <c r="D2250" s="885">
        <v>400</v>
      </c>
      <c r="E2250" s="886" t="s">
        <v>145</v>
      </c>
      <c r="F2250" s="857">
        <v>138900</v>
      </c>
      <c r="G2250" s="858" t="s">
        <v>6283</v>
      </c>
      <c r="H2250" s="886" t="s">
        <v>9087</v>
      </c>
      <c r="I2250" s="885"/>
      <c r="J2250" s="885"/>
      <c r="K2250" s="885"/>
      <c r="L2250" s="885"/>
      <c r="M2250" s="885"/>
      <c r="N2250" s="726">
        <f t="shared" si="44"/>
        <v>2128</v>
      </c>
    </row>
    <row r="2251" spans="1:14" ht="45">
      <c r="A2251" s="854">
        <v>2561</v>
      </c>
      <c r="B2251" s="886" t="s">
        <v>9088</v>
      </c>
      <c r="C2251" s="885" t="s">
        <v>9089</v>
      </c>
      <c r="D2251" s="885">
        <v>626</v>
      </c>
      <c r="E2251" s="886" t="s">
        <v>145</v>
      </c>
      <c r="F2251" s="857">
        <v>217378.5</v>
      </c>
      <c r="G2251" s="858" t="s">
        <v>6283</v>
      </c>
      <c r="H2251" s="886" t="s">
        <v>9090</v>
      </c>
      <c r="I2251" s="885"/>
      <c r="J2251" s="885"/>
      <c r="K2251" s="885"/>
      <c r="L2251" s="885"/>
      <c r="M2251" s="885"/>
      <c r="N2251" s="726">
        <f t="shared" si="44"/>
        <v>2129</v>
      </c>
    </row>
    <row r="2252" spans="1:14" ht="45">
      <c r="A2252" s="854">
        <v>2562</v>
      </c>
      <c r="B2252" s="886" t="s">
        <v>9091</v>
      </c>
      <c r="C2252" s="885" t="s">
        <v>9092</v>
      </c>
      <c r="D2252" s="885">
        <v>911</v>
      </c>
      <c r="E2252" s="886" t="s">
        <v>145</v>
      </c>
      <c r="F2252" s="857">
        <v>316344.75</v>
      </c>
      <c r="G2252" s="858" t="s">
        <v>6283</v>
      </c>
      <c r="H2252" s="886" t="s">
        <v>9093</v>
      </c>
      <c r="I2252" s="885"/>
      <c r="J2252" s="885"/>
      <c r="K2252" s="885"/>
      <c r="L2252" s="885"/>
      <c r="M2252" s="885"/>
      <c r="N2252" s="726">
        <f t="shared" si="44"/>
        <v>2130</v>
      </c>
    </row>
    <row r="2253" spans="1:14" ht="45">
      <c r="A2253" s="854">
        <v>2563</v>
      </c>
      <c r="B2253" s="886" t="s">
        <v>9094</v>
      </c>
      <c r="C2253" s="885" t="s">
        <v>9095</v>
      </c>
      <c r="D2253" s="885">
        <v>820</v>
      </c>
      <c r="E2253" s="886" t="s">
        <v>145</v>
      </c>
      <c r="F2253" s="857">
        <v>284745</v>
      </c>
      <c r="G2253" s="858" t="s">
        <v>6283</v>
      </c>
      <c r="H2253" s="886" t="s">
        <v>9096</v>
      </c>
      <c r="I2253" s="885"/>
      <c r="J2253" s="885"/>
      <c r="K2253" s="885"/>
      <c r="L2253" s="885"/>
      <c r="M2253" s="885"/>
      <c r="N2253" s="726">
        <f t="shared" si="44"/>
        <v>2131</v>
      </c>
    </row>
    <row r="2254" spans="1:14" ht="45">
      <c r="A2254" s="854">
        <v>2564</v>
      </c>
      <c r="B2254" s="886" t="s">
        <v>9097</v>
      </c>
      <c r="C2254" s="885" t="s">
        <v>9098</v>
      </c>
      <c r="D2254" s="885">
        <v>517</v>
      </c>
      <c r="E2254" s="886" t="s">
        <v>145</v>
      </c>
      <c r="F2254" s="857">
        <v>164902.32</v>
      </c>
      <c r="G2254" s="858" t="s">
        <v>6283</v>
      </c>
      <c r="H2254" s="886" t="s">
        <v>9099</v>
      </c>
      <c r="I2254" s="885"/>
      <c r="J2254" s="885"/>
      <c r="K2254" s="885"/>
      <c r="L2254" s="885"/>
      <c r="M2254" s="885"/>
      <c r="N2254" s="726">
        <f t="shared" si="44"/>
        <v>2132</v>
      </c>
    </row>
    <row r="2255" spans="1:14" ht="45">
      <c r="A2255" s="854">
        <v>2565</v>
      </c>
      <c r="B2255" s="886" t="s">
        <v>9100</v>
      </c>
      <c r="C2255" s="885" t="s">
        <v>9101</v>
      </c>
      <c r="D2255" s="885">
        <v>500</v>
      </c>
      <c r="E2255" s="886" t="s">
        <v>145</v>
      </c>
      <c r="F2255" s="857">
        <v>148050</v>
      </c>
      <c r="G2255" s="858" t="s">
        <v>6283</v>
      </c>
      <c r="H2255" s="886" t="s">
        <v>9102</v>
      </c>
      <c r="I2255" s="885"/>
      <c r="J2255" s="885"/>
      <c r="K2255" s="885"/>
      <c r="L2255" s="885"/>
      <c r="M2255" s="885"/>
      <c r="N2255" s="726">
        <f t="shared" si="44"/>
        <v>2133</v>
      </c>
    </row>
    <row r="2256" spans="1:14" ht="45">
      <c r="A2256" s="854">
        <v>2566</v>
      </c>
      <c r="B2256" s="886" t="s">
        <v>9103</v>
      </c>
      <c r="C2256" s="885" t="s">
        <v>9104</v>
      </c>
      <c r="D2256" s="885">
        <v>500</v>
      </c>
      <c r="E2256" s="886" t="s">
        <v>145</v>
      </c>
      <c r="F2256" s="857">
        <v>148050</v>
      </c>
      <c r="G2256" s="858" t="s">
        <v>6283</v>
      </c>
      <c r="H2256" s="886" t="s">
        <v>9105</v>
      </c>
      <c r="I2256" s="885"/>
      <c r="J2256" s="885"/>
      <c r="K2256" s="885"/>
      <c r="L2256" s="885"/>
      <c r="M2256" s="885"/>
      <c r="N2256" s="726">
        <f t="shared" si="44"/>
        <v>2134</v>
      </c>
    </row>
    <row r="2257" spans="1:14" ht="45">
      <c r="A2257" s="854">
        <v>2567</v>
      </c>
      <c r="B2257" s="886" t="s">
        <v>9106</v>
      </c>
      <c r="C2257" s="885" t="s">
        <v>9107</v>
      </c>
      <c r="D2257" s="885">
        <v>560</v>
      </c>
      <c r="E2257" s="886" t="s">
        <v>145</v>
      </c>
      <c r="F2257" s="857">
        <v>194460</v>
      </c>
      <c r="G2257" s="858" t="s">
        <v>6283</v>
      </c>
      <c r="H2257" s="886" t="s">
        <v>9108</v>
      </c>
      <c r="I2257" s="885"/>
      <c r="J2257" s="885"/>
      <c r="K2257" s="885"/>
      <c r="L2257" s="885"/>
      <c r="M2257" s="885"/>
      <c r="N2257" s="726">
        <f t="shared" si="44"/>
        <v>2135</v>
      </c>
    </row>
    <row r="2258" spans="1:14" ht="45">
      <c r="A2258" s="854">
        <v>2568</v>
      </c>
      <c r="B2258" s="886" t="s">
        <v>9109</v>
      </c>
      <c r="C2258" s="885" t="s">
        <v>9110</v>
      </c>
      <c r="D2258" s="885">
        <v>600</v>
      </c>
      <c r="E2258" s="886" t="s">
        <v>145</v>
      </c>
      <c r="F2258" s="857">
        <v>177660</v>
      </c>
      <c r="G2258" s="858" t="s">
        <v>6283</v>
      </c>
      <c r="H2258" s="886" t="s">
        <v>9111</v>
      </c>
      <c r="I2258" s="885"/>
      <c r="J2258" s="885"/>
      <c r="K2258" s="885"/>
      <c r="L2258" s="885"/>
      <c r="M2258" s="885"/>
      <c r="N2258" s="726">
        <f t="shared" si="44"/>
        <v>2136</v>
      </c>
    </row>
    <row r="2259" spans="1:14" ht="45">
      <c r="A2259" s="854">
        <v>2569</v>
      </c>
      <c r="B2259" s="886" t="s">
        <v>9112</v>
      </c>
      <c r="C2259" s="885" t="s">
        <v>9113</v>
      </c>
      <c r="D2259" s="885">
        <v>500</v>
      </c>
      <c r="E2259" s="886" t="s">
        <v>145</v>
      </c>
      <c r="F2259" s="857">
        <v>173625</v>
      </c>
      <c r="G2259" s="858" t="s">
        <v>6283</v>
      </c>
      <c r="H2259" s="886" t="s">
        <v>9114</v>
      </c>
      <c r="I2259" s="885"/>
      <c r="J2259" s="885"/>
      <c r="K2259" s="885"/>
      <c r="L2259" s="885"/>
      <c r="M2259" s="885"/>
      <c r="N2259" s="726">
        <f t="shared" si="44"/>
        <v>2137</v>
      </c>
    </row>
    <row r="2260" spans="1:14" ht="45">
      <c r="A2260" s="854">
        <v>2570</v>
      </c>
      <c r="B2260" s="886" t="s">
        <v>9115</v>
      </c>
      <c r="C2260" s="885" t="s">
        <v>9116</v>
      </c>
      <c r="D2260" s="885">
        <v>421</v>
      </c>
      <c r="E2260" s="886" t="s">
        <v>145</v>
      </c>
      <c r="F2260" s="857">
        <v>146192.25</v>
      </c>
      <c r="G2260" s="858" t="s">
        <v>6283</v>
      </c>
      <c r="H2260" s="886" t="s">
        <v>9117</v>
      </c>
      <c r="I2260" s="885"/>
      <c r="J2260" s="885"/>
      <c r="K2260" s="885"/>
      <c r="L2260" s="885"/>
      <c r="M2260" s="885"/>
      <c r="N2260" s="726">
        <f t="shared" si="44"/>
        <v>2138</v>
      </c>
    </row>
    <row r="2261" spans="1:14" ht="45">
      <c r="A2261" s="854">
        <v>2571</v>
      </c>
      <c r="B2261" s="886" t="s">
        <v>9118</v>
      </c>
      <c r="C2261" s="885" t="s">
        <v>9119</v>
      </c>
      <c r="D2261" s="885">
        <v>680</v>
      </c>
      <c r="E2261" s="886" t="s">
        <v>145</v>
      </c>
      <c r="F2261" s="857">
        <v>103680</v>
      </c>
      <c r="G2261" s="858" t="s">
        <v>6283</v>
      </c>
      <c r="H2261" s="886" t="s">
        <v>9120</v>
      </c>
      <c r="I2261" s="885"/>
      <c r="J2261" s="885"/>
      <c r="K2261" s="885"/>
      <c r="L2261" s="885"/>
      <c r="M2261" s="885"/>
      <c r="N2261" s="726">
        <f t="shared" si="44"/>
        <v>2139</v>
      </c>
    </row>
    <row r="2262" spans="1:14" ht="45">
      <c r="A2262" s="854">
        <v>2572</v>
      </c>
      <c r="B2262" s="886" t="s">
        <v>9121</v>
      </c>
      <c r="C2262" s="885" t="s">
        <v>9122</v>
      </c>
      <c r="D2262" s="885">
        <v>600</v>
      </c>
      <c r="E2262" s="886" t="s">
        <v>145</v>
      </c>
      <c r="F2262" s="857">
        <v>103680</v>
      </c>
      <c r="G2262" s="858" t="s">
        <v>6283</v>
      </c>
      <c r="H2262" s="886" t="s">
        <v>9123</v>
      </c>
      <c r="I2262" s="885"/>
      <c r="J2262" s="885"/>
      <c r="K2262" s="885"/>
      <c r="L2262" s="885"/>
      <c r="M2262" s="885"/>
      <c r="N2262" s="726">
        <f t="shared" si="44"/>
        <v>2140</v>
      </c>
    </row>
    <row r="2263" spans="1:14" ht="45">
      <c r="A2263" s="854">
        <v>2573</v>
      </c>
      <c r="B2263" s="886" t="s">
        <v>9124</v>
      </c>
      <c r="C2263" s="885" t="s">
        <v>9125</v>
      </c>
      <c r="D2263" s="885">
        <v>797</v>
      </c>
      <c r="E2263" s="886" t="s">
        <v>145</v>
      </c>
      <c r="F2263" s="857">
        <v>276758.25</v>
      </c>
      <c r="G2263" s="858" t="s">
        <v>6283</v>
      </c>
      <c r="H2263" s="886" t="s">
        <v>9126</v>
      </c>
      <c r="I2263" s="885"/>
      <c r="J2263" s="885"/>
      <c r="K2263" s="885"/>
      <c r="L2263" s="885"/>
      <c r="M2263" s="885"/>
      <c r="N2263" s="726">
        <f t="shared" si="44"/>
        <v>2141</v>
      </c>
    </row>
    <row r="2264" spans="1:14" ht="45">
      <c r="A2264" s="854">
        <v>2574</v>
      </c>
      <c r="B2264" s="886" t="s">
        <v>9127</v>
      </c>
      <c r="C2264" s="885" t="s">
        <v>9128</v>
      </c>
      <c r="D2264" s="885">
        <v>600</v>
      </c>
      <c r="E2264" s="886" t="s">
        <v>145</v>
      </c>
      <c r="F2264" s="857">
        <v>94014</v>
      </c>
      <c r="G2264" s="858" t="s">
        <v>6283</v>
      </c>
      <c r="H2264" s="886" t="s">
        <v>9129</v>
      </c>
      <c r="I2264" s="885"/>
      <c r="J2264" s="885"/>
      <c r="K2264" s="885"/>
      <c r="L2264" s="885"/>
      <c r="M2264" s="885"/>
      <c r="N2264" s="726">
        <f t="shared" si="44"/>
        <v>2142</v>
      </c>
    </row>
    <row r="2265" spans="1:14" ht="45">
      <c r="A2265" s="854">
        <v>2575</v>
      </c>
      <c r="B2265" s="886" t="s">
        <v>9130</v>
      </c>
      <c r="C2265" s="885" t="s">
        <v>9131</v>
      </c>
      <c r="D2265" s="885">
        <v>545</v>
      </c>
      <c r="E2265" s="886" t="s">
        <v>145</v>
      </c>
      <c r="F2265" s="857">
        <v>189251.25</v>
      </c>
      <c r="G2265" s="858" t="s">
        <v>6283</v>
      </c>
      <c r="H2265" s="886" t="s">
        <v>9132</v>
      </c>
      <c r="I2265" s="885"/>
      <c r="J2265" s="885"/>
      <c r="K2265" s="885"/>
      <c r="L2265" s="885"/>
      <c r="M2265" s="885"/>
      <c r="N2265" s="726">
        <f t="shared" si="44"/>
        <v>2143</v>
      </c>
    </row>
    <row r="2266" spans="1:14" ht="45">
      <c r="A2266" s="854">
        <v>2576</v>
      </c>
      <c r="B2266" s="886" t="s">
        <v>9133</v>
      </c>
      <c r="C2266" s="885" t="s">
        <v>9134</v>
      </c>
      <c r="D2266" s="885">
        <v>710</v>
      </c>
      <c r="E2266" s="886" t="s">
        <v>145</v>
      </c>
      <c r="F2266" s="857">
        <v>226461.6</v>
      </c>
      <c r="G2266" s="858" t="s">
        <v>6283</v>
      </c>
      <c r="H2266" s="886" t="s">
        <v>9135</v>
      </c>
      <c r="I2266" s="885"/>
      <c r="J2266" s="885"/>
      <c r="K2266" s="885"/>
      <c r="L2266" s="885"/>
      <c r="M2266" s="885"/>
      <c r="N2266" s="726">
        <f t="shared" si="44"/>
        <v>2144</v>
      </c>
    </row>
    <row r="2267" spans="1:14" ht="45">
      <c r="A2267" s="854">
        <v>2577</v>
      </c>
      <c r="B2267" s="886" t="s">
        <v>9136</v>
      </c>
      <c r="C2267" s="885" t="s">
        <v>9137</v>
      </c>
      <c r="D2267" s="885">
        <v>586</v>
      </c>
      <c r="E2267" s="886" t="s">
        <v>145</v>
      </c>
      <c r="F2267" s="857">
        <v>203488.5</v>
      </c>
      <c r="G2267" s="858" t="s">
        <v>6283</v>
      </c>
      <c r="H2267" s="886" t="s">
        <v>9138</v>
      </c>
      <c r="I2267" s="885"/>
      <c r="J2267" s="885"/>
      <c r="K2267" s="885"/>
      <c r="L2267" s="885"/>
      <c r="M2267" s="885"/>
      <c r="N2267" s="726">
        <f t="shared" si="44"/>
        <v>2145</v>
      </c>
    </row>
    <row r="2268" spans="1:14" ht="45">
      <c r="A2268" s="854">
        <v>2578</v>
      </c>
      <c r="B2268" s="886" t="s">
        <v>9139</v>
      </c>
      <c r="C2268" s="885" t="s">
        <v>9140</v>
      </c>
      <c r="D2268" s="885">
        <v>600</v>
      </c>
      <c r="E2268" s="886" t="s">
        <v>145</v>
      </c>
      <c r="F2268" s="857">
        <v>177660</v>
      </c>
      <c r="G2268" s="858" t="s">
        <v>6283</v>
      </c>
      <c r="H2268" s="886" t="s">
        <v>9141</v>
      </c>
      <c r="I2268" s="885"/>
      <c r="J2268" s="885"/>
      <c r="K2268" s="885"/>
      <c r="L2268" s="885"/>
      <c r="M2268" s="885"/>
      <c r="N2268" s="726">
        <f t="shared" si="44"/>
        <v>2146</v>
      </c>
    </row>
    <row r="2269" spans="1:14" ht="45">
      <c r="A2269" s="854">
        <v>2579</v>
      </c>
      <c r="B2269" s="886" t="s">
        <v>9142</v>
      </c>
      <c r="C2269" s="885" t="s">
        <v>9143</v>
      </c>
      <c r="D2269" s="885">
        <v>600</v>
      </c>
      <c r="E2269" s="886" t="s">
        <v>145</v>
      </c>
      <c r="F2269" s="857">
        <v>105396</v>
      </c>
      <c r="G2269" s="858" t="s">
        <v>6283</v>
      </c>
      <c r="H2269" s="886" t="s">
        <v>9144</v>
      </c>
      <c r="I2269" s="885"/>
      <c r="J2269" s="885"/>
      <c r="K2269" s="885"/>
      <c r="L2269" s="885"/>
      <c r="M2269" s="885"/>
      <c r="N2269" s="726">
        <f t="shared" si="44"/>
        <v>2147</v>
      </c>
    </row>
    <row r="2270" spans="1:14" ht="45">
      <c r="A2270" s="854">
        <v>2580</v>
      </c>
      <c r="B2270" s="886" t="s">
        <v>9145</v>
      </c>
      <c r="C2270" s="885" t="s">
        <v>9146</v>
      </c>
      <c r="D2270" s="885">
        <v>864</v>
      </c>
      <c r="E2270" s="886" t="s">
        <v>145</v>
      </c>
      <c r="F2270" s="857">
        <v>275581.44</v>
      </c>
      <c r="G2270" s="858" t="s">
        <v>6283</v>
      </c>
      <c r="H2270" s="886" t="s">
        <v>9147</v>
      </c>
      <c r="I2270" s="885"/>
      <c r="J2270" s="885"/>
      <c r="K2270" s="885"/>
      <c r="L2270" s="885"/>
      <c r="M2270" s="885"/>
      <c r="N2270" s="726">
        <f t="shared" si="44"/>
        <v>2148</v>
      </c>
    </row>
    <row r="2271" spans="1:14" ht="45">
      <c r="A2271" s="854">
        <v>2581</v>
      </c>
      <c r="B2271" s="886" t="s">
        <v>9148</v>
      </c>
      <c r="C2271" s="885" t="s">
        <v>9149</v>
      </c>
      <c r="D2271" s="885">
        <v>827</v>
      </c>
      <c r="E2271" s="886" t="s">
        <v>145</v>
      </c>
      <c r="F2271" s="857">
        <v>314016</v>
      </c>
      <c r="G2271" s="858" t="s">
        <v>6283</v>
      </c>
      <c r="H2271" s="886" t="s">
        <v>9150</v>
      </c>
      <c r="I2271" s="885"/>
      <c r="J2271" s="885"/>
      <c r="K2271" s="885"/>
      <c r="L2271" s="885"/>
      <c r="M2271" s="885"/>
      <c r="N2271" s="726">
        <f t="shared" si="44"/>
        <v>2149</v>
      </c>
    </row>
    <row r="2272" spans="1:14" ht="45">
      <c r="A2272" s="854">
        <v>2582</v>
      </c>
      <c r="B2272" s="886" t="s">
        <v>9151</v>
      </c>
      <c r="C2272" s="885" t="s">
        <v>9152</v>
      </c>
      <c r="D2272" s="885">
        <v>500</v>
      </c>
      <c r="E2272" s="886" t="s">
        <v>145</v>
      </c>
      <c r="F2272" s="857">
        <v>148050</v>
      </c>
      <c r="G2272" s="858" t="s">
        <v>6283</v>
      </c>
      <c r="H2272" s="886" t="s">
        <v>9153</v>
      </c>
      <c r="I2272" s="885"/>
      <c r="J2272" s="885"/>
      <c r="K2272" s="885"/>
      <c r="L2272" s="885"/>
      <c r="M2272" s="885"/>
      <c r="N2272" s="726">
        <f t="shared" si="44"/>
        <v>2150</v>
      </c>
    </row>
    <row r="2273" spans="1:14" ht="45">
      <c r="A2273" s="854">
        <v>2583</v>
      </c>
      <c r="B2273" s="886" t="s">
        <v>9154</v>
      </c>
      <c r="C2273" s="885" t="s">
        <v>9155</v>
      </c>
      <c r="D2273" s="885">
        <v>600</v>
      </c>
      <c r="E2273" s="886" t="s">
        <v>145</v>
      </c>
      <c r="F2273" s="857">
        <v>94014</v>
      </c>
      <c r="G2273" s="858" t="s">
        <v>6283</v>
      </c>
      <c r="H2273" s="886" t="s">
        <v>9156</v>
      </c>
      <c r="I2273" s="885"/>
      <c r="J2273" s="885"/>
      <c r="K2273" s="885"/>
      <c r="L2273" s="885"/>
      <c r="M2273" s="885"/>
      <c r="N2273" s="726">
        <f t="shared" si="44"/>
        <v>2151</v>
      </c>
    </row>
    <row r="2274" spans="1:14" ht="45">
      <c r="A2274" s="854">
        <v>2584</v>
      </c>
      <c r="B2274" s="886" t="s">
        <v>9157</v>
      </c>
      <c r="C2274" s="885" t="s">
        <v>9158</v>
      </c>
      <c r="D2274" s="885">
        <v>457</v>
      </c>
      <c r="E2274" s="886" t="s">
        <v>145</v>
      </c>
      <c r="F2274" s="857">
        <v>155046.39000000001</v>
      </c>
      <c r="G2274" s="858" t="s">
        <v>6283</v>
      </c>
      <c r="H2274" s="886" t="s">
        <v>9159</v>
      </c>
      <c r="I2274" s="885"/>
      <c r="J2274" s="885"/>
      <c r="K2274" s="885"/>
      <c r="L2274" s="885"/>
      <c r="M2274" s="885"/>
      <c r="N2274" s="726">
        <f t="shared" si="44"/>
        <v>2152</v>
      </c>
    </row>
    <row r="2275" spans="1:14" ht="45">
      <c r="A2275" s="854">
        <v>2585</v>
      </c>
      <c r="B2275" s="886" t="s">
        <v>9160</v>
      </c>
      <c r="C2275" s="885" t="s">
        <v>9161</v>
      </c>
      <c r="D2275" s="885">
        <v>624</v>
      </c>
      <c r="E2275" s="886" t="s">
        <v>145</v>
      </c>
      <c r="F2275" s="857">
        <v>195068.64</v>
      </c>
      <c r="G2275" s="858" t="s">
        <v>6283</v>
      </c>
      <c r="H2275" s="886" t="s">
        <v>9162</v>
      </c>
      <c r="I2275" s="885"/>
      <c r="J2275" s="885"/>
      <c r="K2275" s="885"/>
      <c r="L2275" s="885"/>
      <c r="M2275" s="885"/>
      <c r="N2275" s="726">
        <f t="shared" si="44"/>
        <v>2153</v>
      </c>
    </row>
    <row r="2276" spans="1:14" ht="45">
      <c r="A2276" s="854">
        <v>2586</v>
      </c>
      <c r="B2276" s="886" t="s">
        <v>9163</v>
      </c>
      <c r="C2276" s="885" t="s">
        <v>9164</v>
      </c>
      <c r="D2276" s="885">
        <v>555</v>
      </c>
      <c r="E2276" s="886" t="s">
        <v>145</v>
      </c>
      <c r="F2276" s="857">
        <v>150954.45000000001</v>
      </c>
      <c r="G2276" s="858" t="s">
        <v>6283</v>
      </c>
      <c r="H2276" s="886" t="s">
        <v>9165</v>
      </c>
      <c r="I2276" s="885"/>
      <c r="J2276" s="885"/>
      <c r="K2276" s="885"/>
      <c r="L2276" s="885"/>
      <c r="M2276" s="885"/>
      <c r="N2276" s="726">
        <f t="shared" si="44"/>
        <v>2154</v>
      </c>
    </row>
    <row r="2277" spans="1:14" ht="45">
      <c r="A2277" s="854">
        <v>2587</v>
      </c>
      <c r="B2277" s="886" t="s">
        <v>9166</v>
      </c>
      <c r="C2277" s="885" t="s">
        <v>9167</v>
      </c>
      <c r="D2277" s="885">
        <v>864</v>
      </c>
      <c r="E2277" s="886" t="s">
        <v>145</v>
      </c>
      <c r="F2277" s="857">
        <v>166717.44</v>
      </c>
      <c r="G2277" s="858" t="s">
        <v>6283</v>
      </c>
      <c r="H2277" s="886" t="s">
        <v>9168</v>
      </c>
      <c r="I2277" s="885"/>
      <c r="J2277" s="885"/>
      <c r="K2277" s="885"/>
      <c r="L2277" s="885"/>
      <c r="M2277" s="885"/>
      <c r="N2277" s="726">
        <f t="shared" si="44"/>
        <v>2155</v>
      </c>
    </row>
    <row r="2278" spans="1:14" ht="45">
      <c r="A2278" s="854">
        <v>2588</v>
      </c>
      <c r="B2278" s="886" t="s">
        <v>9169</v>
      </c>
      <c r="C2278" s="885" t="s">
        <v>9170</v>
      </c>
      <c r="D2278" s="885">
        <v>600</v>
      </c>
      <c r="E2278" s="886" t="s">
        <v>145</v>
      </c>
      <c r="F2278" s="857">
        <v>177660</v>
      </c>
      <c r="G2278" s="858" t="s">
        <v>6283</v>
      </c>
      <c r="H2278" s="886" t="s">
        <v>9171</v>
      </c>
      <c r="I2278" s="885"/>
      <c r="J2278" s="885"/>
      <c r="K2278" s="885"/>
      <c r="L2278" s="885"/>
      <c r="M2278" s="885"/>
      <c r="N2278" s="726">
        <f t="shared" si="44"/>
        <v>2156</v>
      </c>
    </row>
    <row r="2279" spans="1:14" ht="45">
      <c r="A2279" s="854">
        <v>2589</v>
      </c>
      <c r="B2279" s="886" t="s">
        <v>9172</v>
      </c>
      <c r="C2279" s="885" t="s">
        <v>9173</v>
      </c>
      <c r="D2279" s="885">
        <v>600</v>
      </c>
      <c r="E2279" s="886" t="s">
        <v>145</v>
      </c>
      <c r="F2279" s="857">
        <v>177660</v>
      </c>
      <c r="G2279" s="858" t="s">
        <v>6283</v>
      </c>
      <c r="H2279" s="886" t="s">
        <v>9174</v>
      </c>
      <c r="I2279" s="885"/>
      <c r="J2279" s="885"/>
      <c r="K2279" s="885"/>
      <c r="L2279" s="885"/>
      <c r="M2279" s="885"/>
      <c r="N2279" s="726">
        <f t="shared" ref="N2279:N2342" si="45">N2278+1</f>
        <v>2157</v>
      </c>
    </row>
    <row r="2280" spans="1:14" ht="45">
      <c r="A2280" s="854">
        <v>2590</v>
      </c>
      <c r="B2280" s="886" t="s">
        <v>9175</v>
      </c>
      <c r="C2280" s="885" t="s">
        <v>9176</v>
      </c>
      <c r="D2280" s="885">
        <v>600</v>
      </c>
      <c r="E2280" s="886" t="s">
        <v>145</v>
      </c>
      <c r="F2280" s="857">
        <v>177660</v>
      </c>
      <c r="G2280" s="858" t="s">
        <v>6283</v>
      </c>
      <c r="H2280" s="886" t="s">
        <v>9177</v>
      </c>
      <c r="I2280" s="885"/>
      <c r="J2280" s="885"/>
      <c r="K2280" s="885"/>
      <c r="L2280" s="885"/>
      <c r="M2280" s="885"/>
      <c r="N2280" s="726">
        <f t="shared" si="45"/>
        <v>2158</v>
      </c>
    </row>
    <row r="2281" spans="1:14" ht="45">
      <c r="A2281" s="854">
        <v>2591</v>
      </c>
      <c r="B2281" s="886" t="s">
        <v>9178</v>
      </c>
      <c r="C2281" s="885" t="s">
        <v>9179</v>
      </c>
      <c r="D2281" s="885">
        <v>500</v>
      </c>
      <c r="E2281" s="886" t="s">
        <v>145</v>
      </c>
      <c r="F2281" s="857">
        <v>148050</v>
      </c>
      <c r="G2281" s="858" t="s">
        <v>6283</v>
      </c>
      <c r="H2281" s="886" t="s">
        <v>9180</v>
      </c>
      <c r="I2281" s="885"/>
      <c r="J2281" s="885"/>
      <c r="K2281" s="885"/>
      <c r="L2281" s="885"/>
      <c r="M2281" s="885"/>
      <c r="N2281" s="726">
        <f t="shared" si="45"/>
        <v>2159</v>
      </c>
    </row>
    <row r="2282" spans="1:14" ht="45">
      <c r="A2282" s="854">
        <v>2592</v>
      </c>
      <c r="B2282" s="886" t="s">
        <v>9181</v>
      </c>
      <c r="C2282" s="885" t="s">
        <v>9182</v>
      </c>
      <c r="D2282" s="885">
        <v>353</v>
      </c>
      <c r="E2282" s="886" t="s">
        <v>145</v>
      </c>
      <c r="F2282" s="857">
        <v>122579.25</v>
      </c>
      <c r="G2282" s="858" t="s">
        <v>6283</v>
      </c>
      <c r="H2282" s="886" t="s">
        <v>9183</v>
      </c>
      <c r="I2282" s="885"/>
      <c r="J2282" s="885"/>
      <c r="K2282" s="885"/>
      <c r="L2282" s="885"/>
      <c r="M2282" s="885"/>
      <c r="N2282" s="726">
        <f t="shared" si="45"/>
        <v>2160</v>
      </c>
    </row>
    <row r="2283" spans="1:14" ht="45">
      <c r="A2283" s="854">
        <v>2593</v>
      </c>
      <c r="B2283" s="886" t="s">
        <v>9184</v>
      </c>
      <c r="C2283" s="885" t="s">
        <v>9185</v>
      </c>
      <c r="D2283" s="885">
        <v>600</v>
      </c>
      <c r="E2283" s="886" t="s">
        <v>145</v>
      </c>
      <c r="F2283" s="857">
        <v>177660</v>
      </c>
      <c r="G2283" s="858" t="s">
        <v>6283</v>
      </c>
      <c r="H2283" s="886" t="s">
        <v>9186</v>
      </c>
      <c r="I2283" s="885"/>
      <c r="J2283" s="885"/>
      <c r="K2283" s="885"/>
      <c r="L2283" s="885"/>
      <c r="M2283" s="885"/>
      <c r="N2283" s="726">
        <f t="shared" si="45"/>
        <v>2161</v>
      </c>
    </row>
    <row r="2284" spans="1:14" ht="45">
      <c r="A2284" s="854">
        <v>2594</v>
      </c>
      <c r="B2284" s="886" t="s">
        <v>9187</v>
      </c>
      <c r="C2284" s="885" t="s">
        <v>9188</v>
      </c>
      <c r="D2284" s="885">
        <v>600</v>
      </c>
      <c r="E2284" s="886" t="s">
        <v>145</v>
      </c>
      <c r="F2284" s="857">
        <v>177660</v>
      </c>
      <c r="G2284" s="858" t="s">
        <v>6283</v>
      </c>
      <c r="H2284" s="886" t="s">
        <v>9189</v>
      </c>
      <c r="I2284" s="885"/>
      <c r="J2284" s="885"/>
      <c r="K2284" s="885"/>
      <c r="L2284" s="885"/>
      <c r="M2284" s="885"/>
      <c r="N2284" s="726">
        <f t="shared" si="45"/>
        <v>2162</v>
      </c>
    </row>
    <row r="2285" spans="1:14" ht="45">
      <c r="A2285" s="854">
        <v>2595</v>
      </c>
      <c r="B2285" s="886" t="s">
        <v>9190</v>
      </c>
      <c r="C2285" s="885" t="s">
        <v>9191</v>
      </c>
      <c r="D2285" s="885">
        <v>610</v>
      </c>
      <c r="E2285" s="886" t="s">
        <v>145</v>
      </c>
      <c r="F2285" s="857">
        <v>86199.1</v>
      </c>
      <c r="G2285" s="858" t="s">
        <v>6283</v>
      </c>
      <c r="H2285" s="886" t="s">
        <v>9192</v>
      </c>
      <c r="I2285" s="885"/>
      <c r="J2285" s="885"/>
      <c r="K2285" s="885"/>
      <c r="L2285" s="885"/>
      <c r="M2285" s="885"/>
      <c r="N2285" s="726">
        <f t="shared" si="45"/>
        <v>2163</v>
      </c>
    </row>
    <row r="2286" spans="1:14" ht="45">
      <c r="A2286" s="854">
        <v>2596</v>
      </c>
      <c r="B2286" s="886" t="s">
        <v>9193</v>
      </c>
      <c r="C2286" s="885" t="s">
        <v>9194</v>
      </c>
      <c r="D2286" s="885">
        <v>500</v>
      </c>
      <c r="E2286" s="886" t="s">
        <v>145</v>
      </c>
      <c r="F2286" s="857">
        <v>173625</v>
      </c>
      <c r="G2286" s="858" t="s">
        <v>6283</v>
      </c>
      <c r="H2286" s="886" t="s">
        <v>9195</v>
      </c>
      <c r="I2286" s="885"/>
      <c r="J2286" s="885"/>
      <c r="K2286" s="885"/>
      <c r="L2286" s="885"/>
      <c r="M2286" s="885"/>
      <c r="N2286" s="726">
        <f t="shared" si="45"/>
        <v>2164</v>
      </c>
    </row>
    <row r="2287" spans="1:14" ht="45">
      <c r="A2287" s="854">
        <v>2597</v>
      </c>
      <c r="B2287" s="886" t="s">
        <v>9196</v>
      </c>
      <c r="C2287" s="885" t="s">
        <v>9197</v>
      </c>
      <c r="D2287" s="885">
        <v>715</v>
      </c>
      <c r="E2287" s="886" t="s">
        <v>145</v>
      </c>
      <c r="F2287" s="857">
        <v>248283.75</v>
      </c>
      <c r="G2287" s="858" t="s">
        <v>6283</v>
      </c>
      <c r="H2287" s="886" t="s">
        <v>9198</v>
      </c>
      <c r="I2287" s="885"/>
      <c r="J2287" s="885"/>
      <c r="K2287" s="885"/>
      <c r="L2287" s="885"/>
      <c r="M2287" s="885"/>
      <c r="N2287" s="726">
        <f t="shared" si="45"/>
        <v>2165</v>
      </c>
    </row>
    <row r="2288" spans="1:14" ht="45">
      <c r="A2288" s="854">
        <v>2598</v>
      </c>
      <c r="B2288" s="886" t="s">
        <v>9199</v>
      </c>
      <c r="C2288" s="885" t="s">
        <v>9200</v>
      </c>
      <c r="D2288" s="885">
        <v>501</v>
      </c>
      <c r="E2288" s="886" t="s">
        <v>145</v>
      </c>
      <c r="F2288" s="857">
        <v>169974.27</v>
      </c>
      <c r="G2288" s="858" t="s">
        <v>6283</v>
      </c>
      <c r="H2288" s="886" t="s">
        <v>9201</v>
      </c>
      <c r="I2288" s="885"/>
      <c r="J2288" s="885"/>
      <c r="K2288" s="885"/>
      <c r="L2288" s="885"/>
      <c r="M2288" s="885"/>
      <c r="N2288" s="726">
        <f t="shared" si="45"/>
        <v>2166</v>
      </c>
    </row>
    <row r="2289" spans="1:14" ht="45">
      <c r="A2289" s="854">
        <v>2599</v>
      </c>
      <c r="B2289" s="886" t="s">
        <v>9202</v>
      </c>
      <c r="C2289" s="885" t="s">
        <v>9203</v>
      </c>
      <c r="D2289" s="885">
        <v>600</v>
      </c>
      <c r="E2289" s="886" t="s">
        <v>145</v>
      </c>
      <c r="F2289" s="857">
        <v>103680</v>
      </c>
      <c r="G2289" s="858" t="s">
        <v>6283</v>
      </c>
      <c r="H2289" s="886" t="s">
        <v>9204</v>
      </c>
      <c r="I2289" s="885"/>
      <c r="J2289" s="885"/>
      <c r="K2289" s="885"/>
      <c r="L2289" s="885"/>
      <c r="M2289" s="885"/>
      <c r="N2289" s="726">
        <f t="shared" si="45"/>
        <v>2167</v>
      </c>
    </row>
    <row r="2290" spans="1:14" ht="45">
      <c r="A2290" s="854">
        <v>2600</v>
      </c>
      <c r="B2290" s="886" t="s">
        <v>9205</v>
      </c>
      <c r="C2290" s="885" t="s">
        <v>9206</v>
      </c>
      <c r="D2290" s="885">
        <v>500</v>
      </c>
      <c r="E2290" s="886" t="s">
        <v>145</v>
      </c>
      <c r="F2290" s="857">
        <v>148050</v>
      </c>
      <c r="G2290" s="858" t="s">
        <v>6283</v>
      </c>
      <c r="H2290" s="886" t="s">
        <v>9207</v>
      </c>
      <c r="I2290" s="885"/>
      <c r="J2290" s="885"/>
      <c r="K2290" s="885"/>
      <c r="L2290" s="885"/>
      <c r="M2290" s="885"/>
      <c r="N2290" s="726">
        <f t="shared" si="45"/>
        <v>2168</v>
      </c>
    </row>
    <row r="2291" spans="1:14" ht="45">
      <c r="A2291" s="854">
        <v>2601</v>
      </c>
      <c r="B2291" s="886" t="s">
        <v>9208</v>
      </c>
      <c r="C2291" s="885" t="s">
        <v>9209</v>
      </c>
      <c r="D2291" s="885">
        <v>600</v>
      </c>
      <c r="E2291" s="886" t="s">
        <v>145</v>
      </c>
      <c r="F2291" s="857">
        <v>177660</v>
      </c>
      <c r="G2291" s="858" t="s">
        <v>6283</v>
      </c>
      <c r="H2291" s="886" t="s">
        <v>9210</v>
      </c>
      <c r="I2291" s="885"/>
      <c r="J2291" s="885"/>
      <c r="K2291" s="885"/>
      <c r="L2291" s="885"/>
      <c r="M2291" s="885"/>
      <c r="N2291" s="726">
        <f t="shared" si="45"/>
        <v>2169</v>
      </c>
    </row>
    <row r="2292" spans="1:14" ht="45">
      <c r="A2292" s="854">
        <v>2602</v>
      </c>
      <c r="B2292" s="886" t="s">
        <v>9211</v>
      </c>
      <c r="C2292" s="885" t="s">
        <v>9212</v>
      </c>
      <c r="D2292" s="885">
        <v>600</v>
      </c>
      <c r="E2292" s="886" t="s">
        <v>145</v>
      </c>
      <c r="F2292" s="857">
        <v>84786</v>
      </c>
      <c r="G2292" s="858" t="s">
        <v>6283</v>
      </c>
      <c r="H2292" s="886" t="s">
        <v>9213</v>
      </c>
      <c r="I2292" s="885"/>
      <c r="J2292" s="885"/>
      <c r="K2292" s="885"/>
      <c r="L2292" s="885"/>
      <c r="M2292" s="885"/>
      <c r="N2292" s="726">
        <f t="shared" si="45"/>
        <v>2170</v>
      </c>
    </row>
    <row r="2293" spans="1:14" ht="45">
      <c r="A2293" s="854">
        <v>2603</v>
      </c>
      <c r="B2293" s="886" t="s">
        <v>9214</v>
      </c>
      <c r="C2293" s="885" t="s">
        <v>9215</v>
      </c>
      <c r="D2293" s="885">
        <v>512</v>
      </c>
      <c r="E2293" s="886" t="s">
        <v>145</v>
      </c>
      <c r="F2293" s="857">
        <v>98795.520000000004</v>
      </c>
      <c r="G2293" s="858" t="s">
        <v>6283</v>
      </c>
      <c r="H2293" s="886" t="s">
        <v>9216</v>
      </c>
      <c r="I2293" s="885"/>
      <c r="J2293" s="885"/>
      <c r="K2293" s="885"/>
      <c r="L2293" s="885"/>
      <c r="M2293" s="885"/>
      <c r="N2293" s="726">
        <f t="shared" si="45"/>
        <v>2171</v>
      </c>
    </row>
    <row r="2294" spans="1:14" ht="45">
      <c r="A2294" s="854">
        <v>2604</v>
      </c>
      <c r="B2294" s="886" t="s">
        <v>9217</v>
      </c>
      <c r="C2294" s="885" t="s">
        <v>9218</v>
      </c>
      <c r="D2294" s="885">
        <v>538</v>
      </c>
      <c r="E2294" s="886" t="s">
        <v>145</v>
      </c>
      <c r="F2294" s="857">
        <v>103812.48</v>
      </c>
      <c r="G2294" s="858" t="s">
        <v>6283</v>
      </c>
      <c r="H2294" s="886" t="s">
        <v>9219</v>
      </c>
      <c r="I2294" s="885"/>
      <c r="J2294" s="885"/>
      <c r="K2294" s="885"/>
      <c r="L2294" s="885"/>
      <c r="M2294" s="885"/>
      <c r="N2294" s="726">
        <f t="shared" si="45"/>
        <v>2172</v>
      </c>
    </row>
    <row r="2295" spans="1:14" ht="45">
      <c r="A2295" s="854">
        <v>2605</v>
      </c>
      <c r="B2295" s="886" t="s">
        <v>9220</v>
      </c>
      <c r="C2295" s="885" t="s">
        <v>9221</v>
      </c>
      <c r="D2295" s="885">
        <v>1255</v>
      </c>
      <c r="E2295" s="886" t="s">
        <v>145</v>
      </c>
      <c r="F2295" s="857">
        <v>435798.75</v>
      </c>
      <c r="G2295" s="858" t="s">
        <v>6283</v>
      </c>
      <c r="H2295" s="886" t="s">
        <v>9222</v>
      </c>
      <c r="I2295" s="885"/>
      <c r="J2295" s="885"/>
      <c r="K2295" s="885"/>
      <c r="L2295" s="885"/>
      <c r="M2295" s="885"/>
      <c r="N2295" s="726">
        <f t="shared" si="45"/>
        <v>2173</v>
      </c>
    </row>
    <row r="2296" spans="1:14" ht="45">
      <c r="A2296" s="854">
        <v>2606</v>
      </c>
      <c r="B2296" s="886" t="s">
        <v>9223</v>
      </c>
      <c r="C2296" s="885" t="s">
        <v>9224</v>
      </c>
      <c r="D2296" s="885">
        <v>600</v>
      </c>
      <c r="E2296" s="886" t="s">
        <v>145</v>
      </c>
      <c r="F2296" s="857">
        <v>177660</v>
      </c>
      <c r="G2296" s="858" t="s">
        <v>6283</v>
      </c>
      <c r="H2296" s="886" t="s">
        <v>9225</v>
      </c>
      <c r="I2296" s="885"/>
      <c r="J2296" s="885"/>
      <c r="K2296" s="885"/>
      <c r="L2296" s="885"/>
      <c r="M2296" s="885"/>
      <c r="N2296" s="726">
        <f t="shared" si="45"/>
        <v>2174</v>
      </c>
    </row>
    <row r="2297" spans="1:14" ht="45">
      <c r="A2297" s="854">
        <v>2607</v>
      </c>
      <c r="B2297" s="886" t="s">
        <v>9226</v>
      </c>
      <c r="C2297" s="885" t="s">
        <v>9227</v>
      </c>
      <c r="D2297" s="885">
        <v>416</v>
      </c>
      <c r="E2297" s="886" t="s">
        <v>145</v>
      </c>
      <c r="F2297" s="857">
        <v>132687.35999999999</v>
      </c>
      <c r="G2297" s="858" t="s">
        <v>6283</v>
      </c>
      <c r="H2297" s="886" t="s">
        <v>9228</v>
      </c>
      <c r="I2297" s="885"/>
      <c r="J2297" s="885"/>
      <c r="K2297" s="885"/>
      <c r="L2297" s="885"/>
      <c r="M2297" s="885"/>
      <c r="N2297" s="726">
        <f t="shared" si="45"/>
        <v>2175</v>
      </c>
    </row>
    <row r="2298" spans="1:14" ht="45">
      <c r="A2298" s="854">
        <v>2608</v>
      </c>
      <c r="B2298" s="886" t="s">
        <v>9229</v>
      </c>
      <c r="C2298" s="885" t="s">
        <v>9230</v>
      </c>
      <c r="D2298" s="885">
        <v>528</v>
      </c>
      <c r="E2298" s="886" t="s">
        <v>145</v>
      </c>
      <c r="F2298" s="857">
        <v>183348</v>
      </c>
      <c r="G2298" s="858" t="s">
        <v>6283</v>
      </c>
      <c r="H2298" s="886" t="s">
        <v>9231</v>
      </c>
      <c r="I2298" s="885"/>
      <c r="J2298" s="885"/>
      <c r="K2298" s="885"/>
      <c r="L2298" s="885"/>
      <c r="M2298" s="885"/>
      <c r="N2298" s="726">
        <f t="shared" si="45"/>
        <v>2176</v>
      </c>
    </row>
    <row r="2299" spans="1:14" ht="45">
      <c r="A2299" s="854">
        <v>2609</v>
      </c>
      <c r="B2299" s="886" t="s">
        <v>9232</v>
      </c>
      <c r="C2299" s="885" t="s">
        <v>9233</v>
      </c>
      <c r="D2299" s="885">
        <v>466</v>
      </c>
      <c r="E2299" s="886" t="s">
        <v>145</v>
      </c>
      <c r="F2299" s="857">
        <v>161818.5</v>
      </c>
      <c r="G2299" s="858" t="s">
        <v>6283</v>
      </c>
      <c r="H2299" s="886" t="s">
        <v>9234</v>
      </c>
      <c r="I2299" s="885"/>
      <c r="J2299" s="885"/>
      <c r="K2299" s="885"/>
      <c r="L2299" s="885"/>
      <c r="M2299" s="885"/>
      <c r="N2299" s="726">
        <f t="shared" si="45"/>
        <v>2177</v>
      </c>
    </row>
    <row r="2300" spans="1:14" ht="45">
      <c r="A2300" s="854">
        <v>2610</v>
      </c>
      <c r="B2300" s="886" t="s">
        <v>9235</v>
      </c>
      <c r="C2300" s="885" t="s">
        <v>9236</v>
      </c>
      <c r="D2300" s="885">
        <v>500</v>
      </c>
      <c r="E2300" s="886" t="s">
        <v>145</v>
      </c>
      <c r="F2300" s="857">
        <v>148050</v>
      </c>
      <c r="G2300" s="858" t="s">
        <v>6283</v>
      </c>
      <c r="H2300" s="886" t="s">
        <v>9237</v>
      </c>
      <c r="I2300" s="885"/>
      <c r="J2300" s="885"/>
      <c r="K2300" s="885"/>
      <c r="L2300" s="885"/>
      <c r="M2300" s="885"/>
      <c r="N2300" s="726">
        <f t="shared" si="45"/>
        <v>2178</v>
      </c>
    </row>
    <row r="2301" spans="1:14" ht="45">
      <c r="A2301" s="854">
        <v>2611</v>
      </c>
      <c r="B2301" s="886" t="s">
        <v>9241</v>
      </c>
      <c r="C2301" s="885" t="s">
        <v>9242</v>
      </c>
      <c r="D2301" s="885">
        <v>1059</v>
      </c>
      <c r="E2301" s="886" t="s">
        <v>145</v>
      </c>
      <c r="F2301" s="857">
        <v>355432.17</v>
      </c>
      <c r="G2301" s="858" t="s">
        <v>6283</v>
      </c>
      <c r="H2301" s="886" t="s">
        <v>9243</v>
      </c>
      <c r="I2301" s="885"/>
      <c r="J2301" s="885"/>
      <c r="K2301" s="885"/>
      <c r="L2301" s="885"/>
      <c r="M2301" s="885"/>
      <c r="N2301" s="726">
        <f t="shared" si="45"/>
        <v>2179</v>
      </c>
    </row>
    <row r="2302" spans="1:14" ht="45">
      <c r="A2302" s="854">
        <v>2612</v>
      </c>
      <c r="B2302" s="886" t="s">
        <v>9244</v>
      </c>
      <c r="C2302" s="885" t="s">
        <v>9245</v>
      </c>
      <c r="D2302" s="885">
        <v>500</v>
      </c>
      <c r="E2302" s="886" t="s">
        <v>145</v>
      </c>
      <c r="F2302" s="857">
        <v>148050</v>
      </c>
      <c r="G2302" s="858" t="s">
        <v>6283</v>
      </c>
      <c r="H2302" s="886" t="s">
        <v>9246</v>
      </c>
      <c r="I2302" s="885"/>
      <c r="J2302" s="885"/>
      <c r="K2302" s="885"/>
      <c r="L2302" s="885"/>
      <c r="M2302" s="885"/>
      <c r="N2302" s="726">
        <f t="shared" si="45"/>
        <v>2180</v>
      </c>
    </row>
    <row r="2303" spans="1:14" ht="45">
      <c r="A2303" s="854">
        <v>2613</v>
      </c>
      <c r="B2303" s="886" t="s">
        <v>9247</v>
      </c>
      <c r="C2303" s="885" t="s">
        <v>9248</v>
      </c>
      <c r="D2303" s="885">
        <v>353</v>
      </c>
      <c r="E2303" s="886" t="s">
        <v>145</v>
      </c>
      <c r="F2303" s="857">
        <v>122579.25</v>
      </c>
      <c r="G2303" s="858" t="s">
        <v>6283</v>
      </c>
      <c r="H2303" s="886" t="s">
        <v>9249</v>
      </c>
      <c r="I2303" s="885"/>
      <c r="J2303" s="885"/>
      <c r="K2303" s="885"/>
      <c r="L2303" s="885"/>
      <c r="M2303" s="885"/>
      <c r="N2303" s="726">
        <f t="shared" si="45"/>
        <v>2181</v>
      </c>
    </row>
    <row r="2304" spans="1:14" ht="45">
      <c r="A2304" s="854">
        <v>2614</v>
      </c>
      <c r="B2304" s="886" t="s">
        <v>9250</v>
      </c>
      <c r="C2304" s="885" t="s">
        <v>9251</v>
      </c>
      <c r="D2304" s="885">
        <v>600</v>
      </c>
      <c r="E2304" s="886" t="s">
        <v>145</v>
      </c>
      <c r="F2304" s="857">
        <v>177660</v>
      </c>
      <c r="G2304" s="858" t="s">
        <v>6283</v>
      </c>
      <c r="H2304" s="886" t="s">
        <v>9252</v>
      </c>
      <c r="I2304" s="885"/>
      <c r="J2304" s="885"/>
      <c r="K2304" s="885"/>
      <c r="L2304" s="885"/>
      <c r="M2304" s="885"/>
      <c r="N2304" s="726">
        <f t="shared" si="45"/>
        <v>2182</v>
      </c>
    </row>
    <row r="2305" spans="1:14" ht="45">
      <c r="A2305" s="854">
        <v>2615</v>
      </c>
      <c r="B2305" s="886" t="s">
        <v>9253</v>
      </c>
      <c r="C2305" s="885" t="s">
        <v>9254</v>
      </c>
      <c r="D2305" s="885">
        <v>495</v>
      </c>
      <c r="E2305" s="886" t="s">
        <v>145</v>
      </c>
      <c r="F2305" s="857">
        <v>171888.75</v>
      </c>
      <c r="G2305" s="858" t="s">
        <v>6283</v>
      </c>
      <c r="H2305" s="886" t="s">
        <v>9255</v>
      </c>
      <c r="I2305" s="885"/>
      <c r="J2305" s="885"/>
      <c r="K2305" s="885"/>
      <c r="L2305" s="885"/>
      <c r="M2305" s="885"/>
      <c r="N2305" s="726">
        <f t="shared" si="45"/>
        <v>2183</v>
      </c>
    </row>
    <row r="2306" spans="1:14" ht="45">
      <c r="A2306" s="854">
        <v>2616</v>
      </c>
      <c r="B2306" s="886" t="s">
        <v>9256</v>
      </c>
      <c r="C2306" s="885" t="s">
        <v>9257</v>
      </c>
      <c r="D2306" s="885">
        <v>600</v>
      </c>
      <c r="E2306" s="886" t="s">
        <v>145</v>
      </c>
      <c r="F2306" s="857">
        <v>177660</v>
      </c>
      <c r="G2306" s="858" t="s">
        <v>6283</v>
      </c>
      <c r="H2306" s="886" t="s">
        <v>9258</v>
      </c>
      <c r="I2306" s="885"/>
      <c r="J2306" s="885"/>
      <c r="K2306" s="885"/>
      <c r="L2306" s="885"/>
      <c r="M2306" s="885"/>
      <c r="N2306" s="726">
        <f t="shared" si="45"/>
        <v>2184</v>
      </c>
    </row>
    <row r="2307" spans="1:14" ht="45">
      <c r="A2307" s="854">
        <v>2617</v>
      </c>
      <c r="B2307" s="886" t="s">
        <v>9259</v>
      </c>
      <c r="C2307" s="885" t="s">
        <v>9260</v>
      </c>
      <c r="D2307" s="885">
        <v>600</v>
      </c>
      <c r="E2307" s="886" t="s">
        <v>145</v>
      </c>
      <c r="F2307" s="857">
        <v>177660</v>
      </c>
      <c r="G2307" s="858" t="s">
        <v>6283</v>
      </c>
      <c r="H2307" s="886" t="s">
        <v>9261</v>
      </c>
      <c r="I2307" s="885"/>
      <c r="J2307" s="885"/>
      <c r="K2307" s="885"/>
      <c r="L2307" s="885"/>
      <c r="M2307" s="885"/>
      <c r="N2307" s="726">
        <f t="shared" si="45"/>
        <v>2185</v>
      </c>
    </row>
    <row r="2308" spans="1:14" ht="45">
      <c r="A2308" s="854">
        <v>2618</v>
      </c>
      <c r="B2308" s="886" t="s">
        <v>9262</v>
      </c>
      <c r="C2308" s="885" t="s">
        <v>9263</v>
      </c>
      <c r="D2308" s="885">
        <v>686</v>
      </c>
      <c r="E2308" s="886" t="s">
        <v>145</v>
      </c>
      <c r="F2308" s="857">
        <v>218806.56</v>
      </c>
      <c r="G2308" s="858" t="s">
        <v>6283</v>
      </c>
      <c r="H2308" s="886" t="s">
        <v>9264</v>
      </c>
      <c r="I2308" s="885"/>
      <c r="J2308" s="885"/>
      <c r="K2308" s="885"/>
      <c r="L2308" s="885"/>
      <c r="M2308" s="885"/>
      <c r="N2308" s="726">
        <f t="shared" si="45"/>
        <v>2186</v>
      </c>
    </row>
    <row r="2309" spans="1:14" ht="45">
      <c r="A2309" s="854">
        <v>2619</v>
      </c>
      <c r="B2309" s="886" t="s">
        <v>9265</v>
      </c>
      <c r="C2309" s="885" t="s">
        <v>9266</v>
      </c>
      <c r="D2309" s="885">
        <v>790</v>
      </c>
      <c r="E2309" s="886" t="s">
        <v>145</v>
      </c>
      <c r="F2309" s="857">
        <v>237655.7</v>
      </c>
      <c r="G2309" s="858" t="s">
        <v>6283</v>
      </c>
      <c r="H2309" s="886" t="s">
        <v>9267</v>
      </c>
      <c r="I2309" s="885"/>
      <c r="J2309" s="885"/>
      <c r="K2309" s="885"/>
      <c r="L2309" s="885"/>
      <c r="M2309" s="885"/>
      <c r="N2309" s="726">
        <f t="shared" si="45"/>
        <v>2187</v>
      </c>
    </row>
    <row r="2310" spans="1:14" ht="45">
      <c r="A2310" s="854">
        <v>2620</v>
      </c>
      <c r="B2310" s="886" t="s">
        <v>9268</v>
      </c>
      <c r="C2310" s="885" t="s">
        <v>9269</v>
      </c>
      <c r="D2310" s="885">
        <v>747</v>
      </c>
      <c r="E2310" s="886" t="s">
        <v>145</v>
      </c>
      <c r="F2310" s="857">
        <v>237150.09</v>
      </c>
      <c r="G2310" s="858" t="s">
        <v>6283</v>
      </c>
      <c r="H2310" s="886" t="s">
        <v>9270</v>
      </c>
      <c r="I2310" s="885"/>
      <c r="J2310" s="885"/>
      <c r="K2310" s="885"/>
      <c r="L2310" s="885"/>
      <c r="M2310" s="885"/>
      <c r="N2310" s="726">
        <f t="shared" si="45"/>
        <v>2188</v>
      </c>
    </row>
    <row r="2311" spans="1:14" ht="45">
      <c r="A2311" s="854">
        <v>2621</v>
      </c>
      <c r="B2311" s="886" t="s">
        <v>9271</v>
      </c>
      <c r="C2311" s="885" t="s">
        <v>9272</v>
      </c>
      <c r="D2311" s="885">
        <v>500</v>
      </c>
      <c r="E2311" s="886" t="s">
        <v>145</v>
      </c>
      <c r="F2311" s="857">
        <v>148050</v>
      </c>
      <c r="G2311" s="858" t="s">
        <v>6283</v>
      </c>
      <c r="H2311" s="853" t="s">
        <v>9288</v>
      </c>
      <c r="I2311" s="885"/>
      <c r="J2311" s="885"/>
      <c r="K2311" s="885"/>
      <c r="L2311" s="885"/>
      <c r="M2311" s="885"/>
      <c r="N2311" s="726">
        <f t="shared" si="45"/>
        <v>2189</v>
      </c>
    </row>
    <row r="2312" spans="1:14" ht="45">
      <c r="A2312" s="854">
        <v>2622</v>
      </c>
      <c r="B2312" s="886" t="s">
        <v>9273</v>
      </c>
      <c r="C2312" s="885" t="s">
        <v>9274</v>
      </c>
      <c r="D2312" s="885">
        <v>662</v>
      </c>
      <c r="E2312" s="886" t="s">
        <v>145</v>
      </c>
      <c r="F2312" s="857">
        <v>211151.52</v>
      </c>
      <c r="G2312" s="858" t="s">
        <v>6283</v>
      </c>
      <c r="H2312" s="886" t="s">
        <v>9275</v>
      </c>
      <c r="I2312" s="885"/>
      <c r="J2312" s="885"/>
      <c r="K2312" s="885"/>
      <c r="L2312" s="885"/>
      <c r="M2312" s="885"/>
      <c r="N2312" s="726">
        <f t="shared" si="45"/>
        <v>2190</v>
      </c>
    </row>
    <row r="2313" spans="1:14" ht="45">
      <c r="A2313" s="854">
        <v>2623</v>
      </c>
      <c r="B2313" s="886" t="s">
        <v>9276</v>
      </c>
      <c r="C2313" s="885" t="s">
        <v>9277</v>
      </c>
      <c r="D2313" s="885">
        <v>600</v>
      </c>
      <c r="E2313" s="886" t="s">
        <v>145</v>
      </c>
      <c r="F2313" s="857">
        <v>177660</v>
      </c>
      <c r="G2313" s="858" t="s">
        <v>6283</v>
      </c>
      <c r="H2313" s="886" t="s">
        <v>9278</v>
      </c>
      <c r="I2313" s="885"/>
      <c r="J2313" s="885"/>
      <c r="K2313" s="885"/>
      <c r="L2313" s="885"/>
      <c r="M2313" s="885"/>
      <c r="N2313" s="726">
        <f t="shared" si="45"/>
        <v>2191</v>
      </c>
    </row>
    <row r="2314" spans="1:14" ht="45">
      <c r="A2314" s="854">
        <v>2624</v>
      </c>
      <c r="B2314" s="886" t="s">
        <v>9279</v>
      </c>
      <c r="C2314" s="885" t="s">
        <v>9280</v>
      </c>
      <c r="D2314" s="885">
        <v>743</v>
      </c>
      <c r="E2314" s="886" t="s">
        <v>145</v>
      </c>
      <c r="F2314" s="857">
        <v>251074.56</v>
      </c>
      <c r="G2314" s="858" t="s">
        <v>6283</v>
      </c>
      <c r="H2314" s="886" t="s">
        <v>9281</v>
      </c>
      <c r="I2314" s="885"/>
      <c r="J2314" s="885"/>
      <c r="K2314" s="885"/>
      <c r="L2314" s="885"/>
      <c r="M2314" s="885"/>
      <c r="N2314" s="726">
        <f t="shared" si="45"/>
        <v>2192</v>
      </c>
    </row>
    <row r="2315" spans="1:14" ht="45">
      <c r="A2315" s="854">
        <v>2625</v>
      </c>
      <c r="B2315" s="886" t="s">
        <v>9282</v>
      </c>
      <c r="C2315" s="885" t="s">
        <v>9283</v>
      </c>
      <c r="D2315" s="885">
        <v>600</v>
      </c>
      <c r="E2315" s="886" t="s">
        <v>145</v>
      </c>
      <c r="F2315" s="857">
        <v>177660</v>
      </c>
      <c r="G2315" s="858" t="s">
        <v>6283</v>
      </c>
      <c r="H2315" s="886" t="s">
        <v>9284</v>
      </c>
      <c r="I2315" s="885"/>
      <c r="J2315" s="885"/>
      <c r="K2315" s="885"/>
      <c r="L2315" s="885"/>
      <c r="M2315" s="885"/>
      <c r="N2315" s="726">
        <f t="shared" si="45"/>
        <v>2193</v>
      </c>
    </row>
    <row r="2316" spans="1:14" ht="45">
      <c r="A2316" s="854">
        <v>2626</v>
      </c>
      <c r="B2316" s="886" t="s">
        <v>9285</v>
      </c>
      <c r="C2316" s="885" t="s">
        <v>9286</v>
      </c>
      <c r="D2316" s="885">
        <v>600</v>
      </c>
      <c r="E2316" s="886" t="s">
        <v>145</v>
      </c>
      <c r="F2316" s="857">
        <v>161574</v>
      </c>
      <c r="G2316" s="858" t="s">
        <v>6283</v>
      </c>
      <c r="H2316" s="886" t="s">
        <v>9287</v>
      </c>
      <c r="I2316" s="885"/>
      <c r="J2316" s="885"/>
      <c r="K2316" s="885"/>
      <c r="L2316" s="885"/>
      <c r="M2316" s="885"/>
      <c r="N2316" s="726">
        <f t="shared" si="45"/>
        <v>2194</v>
      </c>
    </row>
    <row r="2317" spans="1:14" ht="45">
      <c r="A2317" s="854">
        <v>2627</v>
      </c>
      <c r="B2317" s="886" t="s">
        <v>9289</v>
      </c>
      <c r="C2317" s="885" t="s">
        <v>9290</v>
      </c>
      <c r="D2317" s="885">
        <v>600</v>
      </c>
      <c r="E2317" s="886" t="s">
        <v>145</v>
      </c>
      <c r="F2317" s="857">
        <v>161574</v>
      </c>
      <c r="G2317" s="858" t="s">
        <v>6283</v>
      </c>
      <c r="H2317" s="886" t="s">
        <v>9291</v>
      </c>
      <c r="I2317" s="885"/>
      <c r="J2317" s="885"/>
      <c r="K2317" s="885"/>
      <c r="L2317" s="885"/>
      <c r="M2317" s="885"/>
      <c r="N2317" s="726">
        <f t="shared" si="45"/>
        <v>2195</v>
      </c>
    </row>
    <row r="2318" spans="1:14" ht="45">
      <c r="A2318" s="854">
        <v>2628</v>
      </c>
      <c r="B2318" s="886" t="s">
        <v>9292</v>
      </c>
      <c r="C2318" s="885" t="s">
        <v>9293</v>
      </c>
      <c r="D2318" s="885">
        <v>636</v>
      </c>
      <c r="E2318" s="886" t="s">
        <v>145</v>
      </c>
      <c r="F2318" s="857">
        <v>235707.96</v>
      </c>
      <c r="G2318" s="858" t="s">
        <v>6283</v>
      </c>
      <c r="H2318" s="886" t="s">
        <v>9294</v>
      </c>
      <c r="I2318" s="885"/>
      <c r="J2318" s="885"/>
      <c r="K2318" s="885"/>
      <c r="L2318" s="885"/>
      <c r="M2318" s="885"/>
      <c r="N2318" s="726">
        <f t="shared" si="45"/>
        <v>2196</v>
      </c>
    </row>
    <row r="2319" spans="1:14" ht="45">
      <c r="A2319" s="854">
        <v>2629</v>
      </c>
      <c r="B2319" s="886" t="s">
        <v>9295</v>
      </c>
      <c r="C2319" s="885" t="s">
        <v>9296</v>
      </c>
      <c r="D2319" s="885">
        <v>896</v>
      </c>
      <c r="E2319" s="886" t="s">
        <v>145</v>
      </c>
      <c r="F2319" s="857">
        <v>311136</v>
      </c>
      <c r="G2319" s="858" t="s">
        <v>6283</v>
      </c>
      <c r="H2319" s="886" t="s">
        <v>9297</v>
      </c>
      <c r="I2319" s="885"/>
      <c r="J2319" s="885"/>
      <c r="K2319" s="885"/>
      <c r="L2319" s="885"/>
      <c r="M2319" s="885"/>
      <c r="N2319" s="726">
        <f t="shared" si="45"/>
        <v>2197</v>
      </c>
    </row>
    <row r="2320" spans="1:14" ht="45">
      <c r="A2320" s="854">
        <v>2630</v>
      </c>
      <c r="B2320" s="886" t="s">
        <v>9298</v>
      </c>
      <c r="C2320" s="885" t="s">
        <v>9299</v>
      </c>
      <c r="D2320" s="885">
        <v>600</v>
      </c>
      <c r="E2320" s="886" t="s">
        <v>145</v>
      </c>
      <c r="F2320" s="857">
        <v>161574</v>
      </c>
      <c r="G2320" s="858" t="s">
        <v>6283</v>
      </c>
      <c r="H2320" s="886" t="s">
        <v>9300</v>
      </c>
      <c r="I2320" s="885"/>
      <c r="J2320" s="885"/>
      <c r="K2320" s="885"/>
      <c r="L2320" s="885"/>
      <c r="M2320" s="885"/>
      <c r="N2320" s="726">
        <f t="shared" si="45"/>
        <v>2198</v>
      </c>
    </row>
    <row r="2321" spans="1:14" ht="45">
      <c r="A2321" s="854">
        <v>2631</v>
      </c>
      <c r="B2321" s="886" t="s">
        <v>9301</v>
      </c>
      <c r="C2321" s="885" t="s">
        <v>9302</v>
      </c>
      <c r="D2321" s="885">
        <v>435</v>
      </c>
      <c r="E2321" s="886" t="s">
        <v>145</v>
      </c>
      <c r="F2321" s="857">
        <v>138747.6</v>
      </c>
      <c r="G2321" s="858" t="s">
        <v>6283</v>
      </c>
      <c r="H2321" s="886" t="s">
        <v>9303</v>
      </c>
      <c r="I2321" s="885"/>
      <c r="J2321" s="885"/>
      <c r="K2321" s="885"/>
      <c r="L2321" s="885"/>
      <c r="M2321" s="885"/>
      <c r="N2321" s="726">
        <f t="shared" si="45"/>
        <v>2199</v>
      </c>
    </row>
    <row r="2322" spans="1:14" ht="45">
      <c r="A2322" s="854">
        <v>2532</v>
      </c>
      <c r="B2322" s="886" t="s">
        <v>9304</v>
      </c>
      <c r="C2322" s="885" t="s">
        <v>9305</v>
      </c>
      <c r="D2322" s="885">
        <v>406</v>
      </c>
      <c r="E2322" s="886" t="s">
        <v>145</v>
      </c>
      <c r="F2322" s="857">
        <v>137743.62</v>
      </c>
      <c r="G2322" s="858" t="s">
        <v>6283</v>
      </c>
      <c r="H2322" s="886" t="s">
        <v>9306</v>
      </c>
      <c r="I2322" s="885"/>
      <c r="J2322" s="885"/>
      <c r="K2322" s="885"/>
      <c r="L2322" s="885"/>
      <c r="M2322" s="885"/>
      <c r="N2322" s="726">
        <f t="shared" si="45"/>
        <v>2200</v>
      </c>
    </row>
    <row r="2323" spans="1:14" ht="45">
      <c r="A2323" s="854">
        <v>2633</v>
      </c>
      <c r="B2323" s="886" t="s">
        <v>9307</v>
      </c>
      <c r="C2323" s="885" t="s">
        <v>9308</v>
      </c>
      <c r="D2323" s="885">
        <v>600</v>
      </c>
      <c r="E2323" s="886" t="s">
        <v>145</v>
      </c>
      <c r="F2323" s="857">
        <v>161574</v>
      </c>
      <c r="G2323" s="858" t="s">
        <v>6283</v>
      </c>
      <c r="H2323" s="886" t="s">
        <v>9309</v>
      </c>
      <c r="I2323" s="885"/>
      <c r="J2323" s="885"/>
      <c r="K2323" s="885"/>
      <c r="L2323" s="885"/>
      <c r="M2323" s="885"/>
      <c r="N2323" s="726">
        <f t="shared" si="45"/>
        <v>2201</v>
      </c>
    </row>
    <row r="2324" spans="1:14" ht="45">
      <c r="A2324" s="854">
        <v>2634</v>
      </c>
      <c r="B2324" s="886" t="s">
        <v>9310</v>
      </c>
      <c r="C2324" s="885" t="s">
        <v>9311</v>
      </c>
      <c r="D2324" s="885">
        <v>600</v>
      </c>
      <c r="E2324" s="886" t="s">
        <v>145</v>
      </c>
      <c r="F2324" s="857">
        <v>177660</v>
      </c>
      <c r="G2324" s="858" t="s">
        <v>6283</v>
      </c>
      <c r="H2324" s="886" t="s">
        <v>9312</v>
      </c>
      <c r="I2324" s="885"/>
      <c r="J2324" s="885"/>
      <c r="K2324" s="885"/>
      <c r="L2324" s="885"/>
      <c r="M2324" s="885"/>
      <c r="N2324" s="726">
        <f t="shared" si="45"/>
        <v>2202</v>
      </c>
    </row>
    <row r="2325" spans="1:14" ht="45">
      <c r="A2325" s="854">
        <v>2635</v>
      </c>
      <c r="B2325" s="886" t="s">
        <v>9313</v>
      </c>
      <c r="C2325" s="885" t="s">
        <v>9314</v>
      </c>
      <c r="D2325" s="885">
        <v>600</v>
      </c>
      <c r="E2325" s="886" t="s">
        <v>145</v>
      </c>
      <c r="F2325" s="857">
        <v>161574</v>
      </c>
      <c r="G2325" s="858" t="s">
        <v>6283</v>
      </c>
      <c r="H2325" s="886" t="s">
        <v>9315</v>
      </c>
      <c r="I2325" s="885"/>
      <c r="J2325" s="885"/>
      <c r="K2325" s="885"/>
      <c r="L2325" s="885"/>
      <c r="M2325" s="885"/>
      <c r="N2325" s="726">
        <f t="shared" si="45"/>
        <v>2203</v>
      </c>
    </row>
    <row r="2326" spans="1:14" ht="45">
      <c r="A2326" s="854">
        <v>2636</v>
      </c>
      <c r="B2326" s="886" t="s">
        <v>9316</v>
      </c>
      <c r="C2326" s="885" t="s">
        <v>9317</v>
      </c>
      <c r="D2326" s="885">
        <v>600</v>
      </c>
      <c r="E2326" s="886" t="s">
        <v>145</v>
      </c>
      <c r="F2326" s="857">
        <v>103680</v>
      </c>
      <c r="G2326" s="858" t="s">
        <v>6283</v>
      </c>
      <c r="H2326" s="886" t="s">
        <v>9318</v>
      </c>
      <c r="I2326" s="885"/>
      <c r="J2326" s="885"/>
      <c r="K2326" s="885"/>
      <c r="L2326" s="885"/>
      <c r="M2326" s="885"/>
      <c r="N2326" s="726">
        <f t="shared" si="45"/>
        <v>2204</v>
      </c>
    </row>
    <row r="2327" spans="1:14" ht="45">
      <c r="A2327" s="854">
        <v>2637</v>
      </c>
      <c r="B2327" s="886" t="s">
        <v>9319</v>
      </c>
      <c r="C2327" s="885" t="s">
        <v>9320</v>
      </c>
      <c r="D2327" s="885">
        <v>475</v>
      </c>
      <c r="E2327" s="886" t="s">
        <v>145</v>
      </c>
      <c r="F2327" s="857">
        <v>145056</v>
      </c>
      <c r="G2327" s="858" t="s">
        <v>6283</v>
      </c>
      <c r="H2327" s="886" t="s">
        <v>9321</v>
      </c>
      <c r="I2327" s="885"/>
      <c r="J2327" s="885"/>
      <c r="K2327" s="885"/>
      <c r="L2327" s="885"/>
      <c r="M2327" s="885"/>
      <c r="N2327" s="726">
        <f t="shared" si="45"/>
        <v>2205</v>
      </c>
    </row>
    <row r="2328" spans="1:14" ht="45">
      <c r="A2328" s="854">
        <v>2638</v>
      </c>
      <c r="B2328" s="886" t="s">
        <v>9322</v>
      </c>
      <c r="C2328" s="885" t="s">
        <v>9323</v>
      </c>
      <c r="D2328" s="885">
        <v>600</v>
      </c>
      <c r="E2328" s="886" t="s">
        <v>145</v>
      </c>
      <c r="F2328" s="857">
        <v>161574</v>
      </c>
      <c r="G2328" s="858" t="s">
        <v>6283</v>
      </c>
      <c r="H2328" s="886" t="s">
        <v>9324</v>
      </c>
      <c r="I2328" s="885"/>
      <c r="J2328" s="885"/>
      <c r="K2328" s="885"/>
      <c r="L2328" s="885"/>
      <c r="M2328" s="885"/>
      <c r="N2328" s="726">
        <f t="shared" si="45"/>
        <v>2206</v>
      </c>
    </row>
    <row r="2329" spans="1:14" ht="45">
      <c r="A2329" s="854">
        <v>2639</v>
      </c>
      <c r="B2329" s="886" t="s">
        <v>9325</v>
      </c>
      <c r="C2329" s="885" t="s">
        <v>9326</v>
      </c>
      <c r="D2329" s="885">
        <v>661</v>
      </c>
      <c r="E2329" s="886" t="s">
        <v>145</v>
      </c>
      <c r="F2329" s="857">
        <v>196865.63</v>
      </c>
      <c r="G2329" s="858" t="s">
        <v>6283</v>
      </c>
      <c r="H2329" s="886" t="s">
        <v>9327</v>
      </c>
      <c r="I2329" s="885"/>
      <c r="J2329" s="885"/>
      <c r="K2329" s="885"/>
      <c r="L2329" s="885"/>
      <c r="M2329" s="885"/>
      <c r="N2329" s="726">
        <f t="shared" si="45"/>
        <v>2207</v>
      </c>
    </row>
    <row r="2330" spans="1:14" ht="45">
      <c r="A2330" s="854">
        <v>2640</v>
      </c>
      <c r="B2330" s="886" t="s">
        <v>9328</v>
      </c>
      <c r="C2330" s="885" t="s">
        <v>9329</v>
      </c>
      <c r="D2330" s="885">
        <v>600</v>
      </c>
      <c r="E2330" s="886" t="s">
        <v>145</v>
      </c>
      <c r="F2330" s="857">
        <v>161574</v>
      </c>
      <c r="G2330" s="858" t="s">
        <v>6283</v>
      </c>
      <c r="H2330" s="886" t="s">
        <v>9330</v>
      </c>
      <c r="I2330" s="885"/>
      <c r="J2330" s="885"/>
      <c r="K2330" s="885"/>
      <c r="L2330" s="885"/>
      <c r="M2330" s="885"/>
      <c r="N2330" s="726">
        <f t="shared" si="45"/>
        <v>2208</v>
      </c>
    </row>
    <row r="2331" spans="1:14" ht="45">
      <c r="A2331" s="854">
        <v>2641</v>
      </c>
      <c r="B2331" s="886" t="s">
        <v>9331</v>
      </c>
      <c r="C2331" s="885" t="s">
        <v>9332</v>
      </c>
      <c r="D2331" s="885">
        <v>600</v>
      </c>
      <c r="E2331" s="886" t="s">
        <v>145</v>
      </c>
      <c r="F2331" s="857">
        <v>161574</v>
      </c>
      <c r="G2331" s="858" t="s">
        <v>6283</v>
      </c>
      <c r="H2331" s="886" t="s">
        <v>9333</v>
      </c>
      <c r="I2331" s="885"/>
      <c r="J2331" s="885"/>
      <c r="K2331" s="885"/>
      <c r="L2331" s="885"/>
      <c r="M2331" s="885"/>
      <c r="N2331" s="726">
        <f t="shared" si="45"/>
        <v>2209</v>
      </c>
    </row>
    <row r="2332" spans="1:14" ht="45">
      <c r="A2332" s="854">
        <v>2642</v>
      </c>
      <c r="B2332" s="886" t="s">
        <v>9334</v>
      </c>
      <c r="C2332" s="885" t="s">
        <v>9335</v>
      </c>
      <c r="D2332" s="885">
        <v>600</v>
      </c>
      <c r="E2332" s="886" t="s">
        <v>145</v>
      </c>
      <c r="F2332" s="857">
        <v>161574</v>
      </c>
      <c r="G2332" s="858" t="s">
        <v>6283</v>
      </c>
      <c r="H2332" s="886" t="s">
        <v>9336</v>
      </c>
      <c r="I2332" s="885"/>
      <c r="J2332" s="885"/>
      <c r="K2332" s="885"/>
      <c r="L2332" s="885"/>
      <c r="M2332" s="885"/>
      <c r="N2332" s="726">
        <f t="shared" si="45"/>
        <v>2210</v>
      </c>
    </row>
    <row r="2333" spans="1:14" ht="45">
      <c r="A2333" s="854">
        <v>2643</v>
      </c>
      <c r="B2333" s="886" t="s">
        <v>9337</v>
      </c>
      <c r="C2333" s="885" t="s">
        <v>9338</v>
      </c>
      <c r="D2333" s="885">
        <v>550</v>
      </c>
      <c r="E2333" s="886" t="s">
        <v>145</v>
      </c>
      <c r="F2333" s="857">
        <v>190987.5</v>
      </c>
      <c r="G2333" s="858" t="s">
        <v>6283</v>
      </c>
      <c r="H2333" s="886" t="s">
        <v>9339</v>
      </c>
      <c r="I2333" s="885"/>
      <c r="J2333" s="885"/>
      <c r="K2333" s="885"/>
      <c r="L2333" s="885"/>
      <c r="M2333" s="885"/>
      <c r="N2333" s="726">
        <f t="shared" si="45"/>
        <v>2211</v>
      </c>
    </row>
    <row r="2334" spans="1:14" ht="45">
      <c r="A2334" s="854">
        <v>2544</v>
      </c>
      <c r="B2334" s="886" t="s">
        <v>9340</v>
      </c>
      <c r="C2334" s="885" t="s">
        <v>9341</v>
      </c>
      <c r="D2334" s="885">
        <v>400</v>
      </c>
      <c r="E2334" s="886" t="s">
        <v>145</v>
      </c>
      <c r="F2334" s="857">
        <v>138900</v>
      </c>
      <c r="G2334" s="858" t="s">
        <v>6283</v>
      </c>
      <c r="H2334" s="886" t="s">
        <v>9342</v>
      </c>
      <c r="I2334" s="885"/>
      <c r="J2334" s="885"/>
      <c r="K2334" s="885"/>
      <c r="L2334" s="885"/>
      <c r="M2334" s="885"/>
      <c r="N2334" s="726">
        <f t="shared" si="45"/>
        <v>2212</v>
      </c>
    </row>
    <row r="2335" spans="1:14" ht="45">
      <c r="A2335" s="854">
        <v>2645</v>
      </c>
      <c r="B2335" s="886" t="s">
        <v>9343</v>
      </c>
      <c r="C2335" s="885" t="s">
        <v>9344</v>
      </c>
      <c r="D2335" s="885">
        <v>600</v>
      </c>
      <c r="E2335" s="886" t="s">
        <v>145</v>
      </c>
      <c r="F2335" s="857">
        <v>103680</v>
      </c>
      <c r="G2335" s="858" t="s">
        <v>6283</v>
      </c>
      <c r="H2335" s="886" t="s">
        <v>9345</v>
      </c>
      <c r="I2335" s="885"/>
      <c r="J2335" s="885"/>
      <c r="K2335" s="885"/>
      <c r="L2335" s="885"/>
      <c r="M2335" s="885"/>
      <c r="N2335" s="726">
        <f t="shared" si="45"/>
        <v>2213</v>
      </c>
    </row>
    <row r="2336" spans="1:14" ht="45">
      <c r="A2336" s="854">
        <v>2646</v>
      </c>
      <c r="B2336" s="886" t="s">
        <v>9346</v>
      </c>
      <c r="C2336" s="885" t="s">
        <v>9347</v>
      </c>
      <c r="D2336" s="885">
        <v>600</v>
      </c>
      <c r="E2336" s="886" t="s">
        <v>145</v>
      </c>
      <c r="F2336" s="857">
        <v>161574</v>
      </c>
      <c r="G2336" s="858" t="s">
        <v>6283</v>
      </c>
      <c r="H2336" s="886" t="s">
        <v>9348</v>
      </c>
      <c r="I2336" s="885"/>
      <c r="J2336" s="885"/>
      <c r="K2336" s="885"/>
      <c r="L2336" s="885"/>
      <c r="M2336" s="885"/>
      <c r="N2336" s="726">
        <f t="shared" si="45"/>
        <v>2214</v>
      </c>
    </row>
    <row r="2337" spans="1:14" ht="45">
      <c r="A2337" s="854">
        <v>2647</v>
      </c>
      <c r="B2337" s="886" t="s">
        <v>9349</v>
      </c>
      <c r="C2337" s="885" t="s">
        <v>9350</v>
      </c>
      <c r="D2337" s="885">
        <v>600</v>
      </c>
      <c r="E2337" s="886" t="s">
        <v>145</v>
      </c>
      <c r="F2337" s="857">
        <v>161574</v>
      </c>
      <c r="G2337" s="858" t="s">
        <v>6283</v>
      </c>
      <c r="H2337" s="886" t="s">
        <v>9351</v>
      </c>
      <c r="I2337" s="885"/>
      <c r="J2337" s="885"/>
      <c r="K2337" s="885"/>
      <c r="L2337" s="885"/>
      <c r="M2337" s="885"/>
      <c r="N2337" s="726">
        <f t="shared" si="45"/>
        <v>2215</v>
      </c>
    </row>
    <row r="2338" spans="1:14" ht="45">
      <c r="A2338" s="854">
        <v>2648</v>
      </c>
      <c r="B2338" s="886" t="s">
        <v>9352</v>
      </c>
      <c r="C2338" s="885" t="s">
        <v>9353</v>
      </c>
      <c r="D2338" s="885">
        <v>600</v>
      </c>
      <c r="E2338" s="886" t="s">
        <v>145</v>
      </c>
      <c r="F2338" s="857">
        <v>161574</v>
      </c>
      <c r="G2338" s="858" t="s">
        <v>6283</v>
      </c>
      <c r="H2338" s="886" t="s">
        <v>9354</v>
      </c>
      <c r="I2338" s="885"/>
      <c r="J2338" s="885"/>
      <c r="K2338" s="885"/>
      <c r="L2338" s="885"/>
      <c r="M2338" s="885"/>
      <c r="N2338" s="726">
        <f t="shared" si="45"/>
        <v>2216</v>
      </c>
    </row>
    <row r="2339" spans="1:14" ht="45">
      <c r="A2339" s="854">
        <v>2649</v>
      </c>
      <c r="B2339" s="886" t="s">
        <v>9355</v>
      </c>
      <c r="C2339" s="885" t="s">
        <v>9356</v>
      </c>
      <c r="D2339" s="885">
        <v>600</v>
      </c>
      <c r="E2339" s="886" t="s">
        <v>145</v>
      </c>
      <c r="F2339" s="857">
        <v>161574</v>
      </c>
      <c r="G2339" s="858" t="s">
        <v>6283</v>
      </c>
      <c r="H2339" s="886" t="s">
        <v>9357</v>
      </c>
      <c r="I2339" s="885"/>
      <c r="J2339" s="885"/>
      <c r="K2339" s="885"/>
      <c r="L2339" s="885"/>
      <c r="M2339" s="885"/>
      <c r="N2339" s="726">
        <f t="shared" si="45"/>
        <v>2217</v>
      </c>
    </row>
    <row r="2340" spans="1:14" ht="45">
      <c r="A2340" s="854">
        <v>2650</v>
      </c>
      <c r="B2340" s="886" t="s">
        <v>9358</v>
      </c>
      <c r="C2340" s="885" t="s">
        <v>9359</v>
      </c>
      <c r="D2340" s="885">
        <v>600</v>
      </c>
      <c r="E2340" s="886" t="s">
        <v>145</v>
      </c>
      <c r="F2340" s="857">
        <v>161574</v>
      </c>
      <c r="G2340" s="858" t="s">
        <v>6283</v>
      </c>
      <c r="H2340" s="886" t="s">
        <v>9360</v>
      </c>
      <c r="I2340" s="885"/>
      <c r="J2340" s="885"/>
      <c r="K2340" s="885"/>
      <c r="L2340" s="885"/>
      <c r="M2340" s="885"/>
      <c r="N2340" s="726">
        <f t="shared" si="45"/>
        <v>2218</v>
      </c>
    </row>
    <row r="2341" spans="1:14" ht="45">
      <c r="A2341" s="854">
        <v>2651</v>
      </c>
      <c r="B2341" s="886" t="s">
        <v>9361</v>
      </c>
      <c r="C2341" s="885" t="s">
        <v>9362</v>
      </c>
      <c r="D2341" s="885">
        <v>600</v>
      </c>
      <c r="E2341" s="886" t="s">
        <v>145</v>
      </c>
      <c r="F2341" s="857">
        <v>161574</v>
      </c>
      <c r="G2341" s="858" t="s">
        <v>6283</v>
      </c>
      <c r="H2341" s="886" t="s">
        <v>9363</v>
      </c>
      <c r="I2341" s="885"/>
      <c r="J2341" s="885"/>
      <c r="K2341" s="885"/>
      <c r="L2341" s="885"/>
      <c r="M2341" s="885"/>
      <c r="N2341" s="726">
        <f t="shared" si="45"/>
        <v>2219</v>
      </c>
    </row>
    <row r="2342" spans="1:14" ht="45">
      <c r="A2342" s="854">
        <v>2652</v>
      </c>
      <c r="B2342" s="886" t="s">
        <v>9364</v>
      </c>
      <c r="C2342" s="885" t="s">
        <v>9365</v>
      </c>
      <c r="D2342" s="885">
        <v>405</v>
      </c>
      <c r="E2342" s="886" t="s">
        <v>145</v>
      </c>
      <c r="F2342" s="857">
        <v>129178.8</v>
      </c>
      <c r="G2342" s="858" t="s">
        <v>6283</v>
      </c>
      <c r="H2342" s="886" t="s">
        <v>9366</v>
      </c>
      <c r="I2342" s="885"/>
      <c r="J2342" s="885"/>
      <c r="K2342" s="885"/>
      <c r="L2342" s="885"/>
      <c r="M2342" s="885"/>
      <c r="N2342" s="726">
        <f t="shared" si="45"/>
        <v>2220</v>
      </c>
    </row>
    <row r="2343" spans="1:14" ht="45">
      <c r="A2343" s="854">
        <v>2653</v>
      </c>
      <c r="B2343" s="886" t="s">
        <v>9367</v>
      </c>
      <c r="C2343" s="885" t="s">
        <v>9368</v>
      </c>
      <c r="D2343" s="885">
        <v>600</v>
      </c>
      <c r="E2343" s="886" t="s">
        <v>145</v>
      </c>
      <c r="F2343" s="857">
        <v>177660</v>
      </c>
      <c r="G2343" s="858" t="s">
        <v>6283</v>
      </c>
      <c r="H2343" s="886" t="s">
        <v>9369</v>
      </c>
      <c r="I2343" s="885"/>
      <c r="J2343" s="885"/>
      <c r="K2343" s="885"/>
      <c r="L2343" s="885"/>
      <c r="M2343" s="885"/>
      <c r="N2343" s="726">
        <f t="shared" ref="N2343:N2406" si="46">N2342+1</f>
        <v>2221</v>
      </c>
    </row>
    <row r="2344" spans="1:14" ht="45">
      <c r="A2344" s="854">
        <v>2654</v>
      </c>
      <c r="B2344" s="886" t="s">
        <v>9370</v>
      </c>
      <c r="C2344" s="885" t="s">
        <v>9371</v>
      </c>
      <c r="D2344" s="885">
        <v>600</v>
      </c>
      <c r="E2344" s="886" t="s">
        <v>145</v>
      </c>
      <c r="F2344" s="857">
        <v>103680</v>
      </c>
      <c r="G2344" s="858" t="s">
        <v>6283</v>
      </c>
      <c r="H2344" s="886" t="s">
        <v>9372</v>
      </c>
      <c r="I2344" s="885"/>
      <c r="J2344" s="885"/>
      <c r="K2344" s="885"/>
      <c r="L2344" s="885"/>
      <c r="M2344" s="885"/>
      <c r="N2344" s="726">
        <f t="shared" si="46"/>
        <v>2222</v>
      </c>
    </row>
    <row r="2345" spans="1:14" ht="45">
      <c r="A2345" s="854">
        <v>2655</v>
      </c>
      <c r="B2345" s="886" t="s">
        <v>9373</v>
      </c>
      <c r="C2345" s="885" t="s">
        <v>9374</v>
      </c>
      <c r="D2345" s="885">
        <v>600</v>
      </c>
      <c r="E2345" s="886" t="s">
        <v>145</v>
      </c>
      <c r="F2345" s="857">
        <v>161574</v>
      </c>
      <c r="G2345" s="858" t="s">
        <v>6283</v>
      </c>
      <c r="H2345" s="886" t="s">
        <v>9375</v>
      </c>
      <c r="I2345" s="885"/>
      <c r="J2345" s="885"/>
      <c r="K2345" s="885"/>
      <c r="L2345" s="885"/>
      <c r="M2345" s="885"/>
      <c r="N2345" s="726">
        <f t="shared" si="46"/>
        <v>2223</v>
      </c>
    </row>
    <row r="2346" spans="1:14" ht="45">
      <c r="A2346" s="854">
        <v>2656</v>
      </c>
      <c r="B2346" s="886" t="s">
        <v>9376</v>
      </c>
      <c r="C2346" s="885" t="s">
        <v>9377</v>
      </c>
      <c r="D2346" s="885">
        <v>464</v>
      </c>
      <c r="E2346" s="886" t="s">
        <v>145</v>
      </c>
      <c r="F2346" s="857">
        <v>110042.24000000001</v>
      </c>
      <c r="G2346" s="858" t="s">
        <v>6283</v>
      </c>
      <c r="H2346" s="886" t="s">
        <v>9378</v>
      </c>
      <c r="I2346" s="885"/>
      <c r="J2346" s="885"/>
      <c r="K2346" s="885"/>
      <c r="L2346" s="885"/>
      <c r="M2346" s="885"/>
      <c r="N2346" s="726">
        <f t="shared" si="46"/>
        <v>2224</v>
      </c>
    </row>
    <row r="2347" spans="1:14" ht="45">
      <c r="A2347" s="854">
        <v>2657</v>
      </c>
      <c r="B2347" s="886" t="s">
        <v>9379</v>
      </c>
      <c r="C2347" s="885" t="s">
        <v>9380</v>
      </c>
      <c r="D2347" s="885">
        <v>634</v>
      </c>
      <c r="E2347" s="886" t="s">
        <v>145</v>
      </c>
      <c r="F2347" s="857">
        <v>214241.28</v>
      </c>
      <c r="G2347" s="858" t="s">
        <v>6283</v>
      </c>
      <c r="H2347" s="886" t="s">
        <v>9381</v>
      </c>
      <c r="I2347" s="885"/>
      <c r="J2347" s="885"/>
      <c r="K2347" s="885"/>
      <c r="L2347" s="885"/>
      <c r="M2347" s="885"/>
      <c r="N2347" s="726">
        <f t="shared" si="46"/>
        <v>2225</v>
      </c>
    </row>
    <row r="2348" spans="1:14" ht="45">
      <c r="A2348" s="854">
        <v>2658</v>
      </c>
      <c r="B2348" s="886" t="s">
        <v>9382</v>
      </c>
      <c r="C2348" s="885" t="s">
        <v>9383</v>
      </c>
      <c r="D2348" s="885">
        <v>600</v>
      </c>
      <c r="E2348" s="886" t="s">
        <v>145</v>
      </c>
      <c r="F2348" s="857">
        <v>161574</v>
      </c>
      <c r="G2348" s="858" t="s">
        <v>6283</v>
      </c>
      <c r="H2348" s="886" t="s">
        <v>9384</v>
      </c>
      <c r="I2348" s="885"/>
      <c r="J2348" s="885"/>
      <c r="K2348" s="885"/>
      <c r="L2348" s="885"/>
      <c r="M2348" s="885"/>
      <c r="N2348" s="726">
        <f t="shared" si="46"/>
        <v>2226</v>
      </c>
    </row>
    <row r="2349" spans="1:14" ht="45">
      <c r="A2349" s="854">
        <v>2659</v>
      </c>
      <c r="B2349" s="886" t="s">
        <v>9385</v>
      </c>
      <c r="C2349" s="885" t="s">
        <v>9386</v>
      </c>
      <c r="D2349" s="885">
        <v>600</v>
      </c>
      <c r="E2349" s="886" t="s">
        <v>145</v>
      </c>
      <c r="F2349" s="857">
        <v>161574</v>
      </c>
      <c r="G2349" s="858" t="s">
        <v>6283</v>
      </c>
      <c r="H2349" s="886" t="s">
        <v>9387</v>
      </c>
      <c r="I2349" s="885"/>
      <c r="J2349" s="885"/>
      <c r="K2349" s="885"/>
      <c r="L2349" s="885"/>
      <c r="M2349" s="885"/>
      <c r="N2349" s="726">
        <f t="shared" si="46"/>
        <v>2227</v>
      </c>
    </row>
    <row r="2350" spans="1:14" ht="45">
      <c r="A2350" s="854">
        <v>2660</v>
      </c>
      <c r="B2350" s="886" t="s">
        <v>9388</v>
      </c>
      <c r="C2350" s="885" t="s">
        <v>9389</v>
      </c>
      <c r="D2350" s="885">
        <v>540</v>
      </c>
      <c r="E2350" s="886" t="s">
        <v>145</v>
      </c>
      <c r="F2350" s="857">
        <v>172238.4</v>
      </c>
      <c r="G2350" s="858" t="s">
        <v>6283</v>
      </c>
      <c r="H2350" s="886" t="s">
        <v>9390</v>
      </c>
      <c r="I2350" s="885"/>
      <c r="J2350" s="885"/>
      <c r="K2350" s="885"/>
      <c r="L2350" s="885"/>
      <c r="M2350" s="885"/>
      <c r="N2350" s="726">
        <f t="shared" si="46"/>
        <v>2228</v>
      </c>
    </row>
    <row r="2351" spans="1:14" ht="45">
      <c r="A2351" s="854">
        <v>2661</v>
      </c>
      <c r="B2351" s="886" t="s">
        <v>9391</v>
      </c>
      <c r="C2351" s="885" t="s">
        <v>9392</v>
      </c>
      <c r="D2351" s="885">
        <v>474</v>
      </c>
      <c r="E2351" s="886" t="s">
        <v>145</v>
      </c>
      <c r="F2351" s="857">
        <v>152258.28</v>
      </c>
      <c r="G2351" s="858" t="s">
        <v>6283</v>
      </c>
      <c r="H2351" s="886" t="s">
        <v>9393</v>
      </c>
      <c r="I2351" s="885"/>
      <c r="J2351" s="885"/>
      <c r="K2351" s="885"/>
      <c r="L2351" s="885"/>
      <c r="M2351" s="885"/>
      <c r="N2351" s="726">
        <f t="shared" si="46"/>
        <v>2229</v>
      </c>
    </row>
    <row r="2352" spans="1:14" ht="45">
      <c r="A2352" s="854">
        <v>2662</v>
      </c>
      <c r="B2352" s="886" t="s">
        <v>9394</v>
      </c>
      <c r="C2352" s="885" t="s">
        <v>9395</v>
      </c>
      <c r="D2352" s="885">
        <v>600</v>
      </c>
      <c r="E2352" s="886" t="s">
        <v>145</v>
      </c>
      <c r="F2352" s="857">
        <v>177660</v>
      </c>
      <c r="G2352" s="858" t="s">
        <v>6283</v>
      </c>
      <c r="H2352" s="886" t="s">
        <v>9396</v>
      </c>
      <c r="I2352" s="885"/>
      <c r="J2352" s="885"/>
      <c r="K2352" s="885"/>
      <c r="L2352" s="885"/>
      <c r="M2352" s="885"/>
      <c r="N2352" s="726">
        <f t="shared" si="46"/>
        <v>2230</v>
      </c>
    </row>
    <row r="2353" spans="1:14" ht="45">
      <c r="A2353" s="854">
        <v>2663</v>
      </c>
      <c r="B2353" s="886" t="s">
        <v>9400</v>
      </c>
      <c r="C2353" s="885" t="s">
        <v>9401</v>
      </c>
      <c r="D2353" s="885">
        <v>528</v>
      </c>
      <c r="E2353" s="886" t="s">
        <v>145</v>
      </c>
      <c r="F2353" s="857">
        <v>169604.16</v>
      </c>
      <c r="G2353" s="858" t="s">
        <v>6283</v>
      </c>
      <c r="H2353" s="886" t="s">
        <v>9402</v>
      </c>
      <c r="I2353" s="885"/>
      <c r="J2353" s="885"/>
      <c r="K2353" s="885"/>
      <c r="L2353" s="885"/>
      <c r="M2353" s="885"/>
      <c r="N2353" s="726">
        <f t="shared" si="46"/>
        <v>2231</v>
      </c>
    </row>
    <row r="2354" spans="1:14" ht="45">
      <c r="A2354" s="854">
        <v>2664</v>
      </c>
      <c r="B2354" s="886" t="s">
        <v>9403</v>
      </c>
      <c r="C2354" s="885" t="s">
        <v>9404</v>
      </c>
      <c r="D2354" s="885">
        <v>600</v>
      </c>
      <c r="E2354" s="886" t="s">
        <v>145</v>
      </c>
      <c r="F2354" s="857">
        <v>103680</v>
      </c>
      <c r="G2354" s="858" t="s">
        <v>6283</v>
      </c>
      <c r="H2354" s="886" t="s">
        <v>9405</v>
      </c>
      <c r="I2354" s="885"/>
      <c r="J2354" s="885"/>
      <c r="K2354" s="885"/>
      <c r="L2354" s="885"/>
      <c r="M2354" s="885"/>
      <c r="N2354" s="726">
        <f t="shared" si="46"/>
        <v>2232</v>
      </c>
    </row>
    <row r="2355" spans="1:14" ht="45">
      <c r="A2355" s="854">
        <v>2665</v>
      </c>
      <c r="B2355" s="886" t="s">
        <v>9406</v>
      </c>
      <c r="C2355" s="885" t="s">
        <v>9407</v>
      </c>
      <c r="D2355" s="885">
        <v>697</v>
      </c>
      <c r="E2355" s="886" t="s">
        <v>145</v>
      </c>
      <c r="F2355" s="857">
        <v>165300.51999999999</v>
      </c>
      <c r="G2355" s="858" t="s">
        <v>6283</v>
      </c>
      <c r="H2355" s="886" t="s">
        <v>9408</v>
      </c>
      <c r="I2355" s="885"/>
      <c r="J2355" s="885"/>
      <c r="K2355" s="885"/>
      <c r="L2355" s="885"/>
      <c r="M2355" s="885"/>
      <c r="N2355" s="726">
        <f t="shared" si="46"/>
        <v>2233</v>
      </c>
    </row>
    <row r="2356" spans="1:14" ht="45">
      <c r="A2356" s="854">
        <v>2666</v>
      </c>
      <c r="B2356" s="886" t="s">
        <v>9409</v>
      </c>
      <c r="C2356" s="885" t="s">
        <v>9410</v>
      </c>
      <c r="D2356" s="885">
        <v>500</v>
      </c>
      <c r="E2356" s="886" t="s">
        <v>145</v>
      </c>
      <c r="F2356" s="857">
        <v>148050</v>
      </c>
      <c r="G2356" s="858" t="s">
        <v>6283</v>
      </c>
      <c r="H2356" s="886" t="s">
        <v>9411</v>
      </c>
      <c r="I2356" s="885"/>
      <c r="J2356" s="885"/>
      <c r="K2356" s="885"/>
      <c r="L2356" s="885"/>
      <c r="M2356" s="885"/>
      <c r="N2356" s="726">
        <f t="shared" si="46"/>
        <v>2234</v>
      </c>
    </row>
    <row r="2357" spans="1:14" ht="45">
      <c r="A2357" s="854">
        <v>2667</v>
      </c>
      <c r="B2357" s="886" t="s">
        <v>9412</v>
      </c>
      <c r="C2357" s="885" t="s">
        <v>9413</v>
      </c>
      <c r="D2357" s="885">
        <v>600</v>
      </c>
      <c r="E2357" s="886" t="s">
        <v>145</v>
      </c>
      <c r="F2357" s="857">
        <v>177660</v>
      </c>
      <c r="G2357" s="858" t="s">
        <v>6283</v>
      </c>
      <c r="H2357" s="886" t="s">
        <v>9414</v>
      </c>
      <c r="I2357" s="885"/>
      <c r="J2357" s="885"/>
      <c r="K2357" s="885"/>
      <c r="L2357" s="885"/>
      <c r="M2357" s="885"/>
      <c r="N2357" s="726">
        <f t="shared" si="46"/>
        <v>2235</v>
      </c>
    </row>
    <row r="2358" spans="1:14" ht="45">
      <c r="A2358" s="854">
        <v>2668</v>
      </c>
      <c r="B2358" s="886" t="s">
        <v>9415</v>
      </c>
      <c r="C2358" s="885" t="s">
        <v>9416</v>
      </c>
      <c r="D2358" s="885">
        <v>500</v>
      </c>
      <c r="E2358" s="886" t="s">
        <v>145</v>
      </c>
      <c r="F2358" s="857">
        <v>148050</v>
      </c>
      <c r="G2358" s="858" t="s">
        <v>6283</v>
      </c>
      <c r="H2358" s="886" t="s">
        <v>9417</v>
      </c>
      <c r="I2358" s="885"/>
      <c r="J2358" s="885"/>
      <c r="K2358" s="885"/>
      <c r="L2358" s="885"/>
      <c r="M2358" s="885"/>
      <c r="N2358" s="726">
        <f t="shared" si="46"/>
        <v>2236</v>
      </c>
    </row>
    <row r="2359" spans="1:14" ht="45">
      <c r="A2359" s="854">
        <v>2669</v>
      </c>
      <c r="B2359" s="886" t="s">
        <v>9418</v>
      </c>
      <c r="C2359" s="885" t="s">
        <v>9419</v>
      </c>
      <c r="D2359" s="885">
        <v>600</v>
      </c>
      <c r="E2359" s="886" t="s">
        <v>145</v>
      </c>
      <c r="F2359" s="857">
        <v>177660</v>
      </c>
      <c r="G2359" s="858" t="s">
        <v>6283</v>
      </c>
      <c r="H2359" s="886" t="s">
        <v>9420</v>
      </c>
      <c r="I2359" s="885"/>
      <c r="J2359" s="885"/>
      <c r="K2359" s="885"/>
      <c r="L2359" s="885"/>
      <c r="M2359" s="885"/>
      <c r="N2359" s="726">
        <f t="shared" si="46"/>
        <v>2237</v>
      </c>
    </row>
    <row r="2360" spans="1:14" ht="45">
      <c r="A2360" s="854">
        <v>2670</v>
      </c>
      <c r="B2360" s="886" t="s">
        <v>9421</v>
      </c>
      <c r="C2360" s="885" t="s">
        <v>9422</v>
      </c>
      <c r="D2360" s="885">
        <v>964</v>
      </c>
      <c r="E2360" s="886" t="s">
        <v>145</v>
      </c>
      <c r="F2360" s="857">
        <v>228622.24</v>
      </c>
      <c r="G2360" s="858" t="s">
        <v>6283</v>
      </c>
      <c r="H2360" s="886" t="s">
        <v>9423</v>
      </c>
      <c r="I2360" s="885"/>
      <c r="J2360" s="885"/>
      <c r="K2360" s="885"/>
      <c r="L2360" s="885"/>
      <c r="M2360" s="885"/>
      <c r="N2360" s="726">
        <f t="shared" si="46"/>
        <v>2238</v>
      </c>
    </row>
    <row r="2361" spans="1:14" ht="45">
      <c r="A2361" s="854">
        <v>2671</v>
      </c>
      <c r="B2361" s="886" t="s">
        <v>9424</v>
      </c>
      <c r="C2361" s="885" t="s">
        <v>9425</v>
      </c>
      <c r="D2361" s="885">
        <v>522</v>
      </c>
      <c r="E2361" s="886" t="s">
        <v>145</v>
      </c>
      <c r="F2361" s="857">
        <v>123797.52</v>
      </c>
      <c r="G2361" s="858" t="s">
        <v>6283</v>
      </c>
      <c r="H2361" s="886" t="s">
        <v>9426</v>
      </c>
      <c r="I2361" s="885"/>
      <c r="J2361" s="885"/>
      <c r="K2361" s="885"/>
      <c r="L2361" s="885"/>
      <c r="M2361" s="885"/>
      <c r="N2361" s="726">
        <f t="shared" si="46"/>
        <v>2239</v>
      </c>
    </row>
    <row r="2362" spans="1:14" ht="45">
      <c r="A2362" s="854">
        <v>2672</v>
      </c>
      <c r="B2362" s="886" t="s">
        <v>9427</v>
      </c>
      <c r="C2362" s="885" t="s">
        <v>9428</v>
      </c>
      <c r="D2362" s="885">
        <v>474</v>
      </c>
      <c r="E2362" s="886" t="s">
        <v>145</v>
      </c>
      <c r="F2362" s="857">
        <v>112413.84</v>
      </c>
      <c r="G2362" s="858" t="s">
        <v>6283</v>
      </c>
      <c r="H2362" s="886" t="s">
        <v>9429</v>
      </c>
      <c r="I2362" s="885"/>
      <c r="J2362" s="885"/>
      <c r="K2362" s="885"/>
      <c r="L2362" s="885"/>
      <c r="M2362" s="885"/>
      <c r="N2362" s="726">
        <f t="shared" si="46"/>
        <v>2240</v>
      </c>
    </row>
    <row r="2363" spans="1:14" ht="45">
      <c r="A2363" s="854">
        <v>2673</v>
      </c>
      <c r="B2363" s="886" t="s">
        <v>9430</v>
      </c>
      <c r="C2363" s="885" t="s">
        <v>9431</v>
      </c>
      <c r="D2363" s="885">
        <v>501</v>
      </c>
      <c r="E2363" s="886" t="s">
        <v>145</v>
      </c>
      <c r="F2363" s="857">
        <v>118817.16</v>
      </c>
      <c r="G2363" s="858" t="s">
        <v>6283</v>
      </c>
      <c r="H2363" s="886" t="s">
        <v>9432</v>
      </c>
      <c r="I2363" s="885"/>
      <c r="J2363" s="885"/>
      <c r="K2363" s="885"/>
      <c r="L2363" s="885"/>
      <c r="M2363" s="885"/>
      <c r="N2363" s="726">
        <f t="shared" si="46"/>
        <v>2241</v>
      </c>
    </row>
    <row r="2364" spans="1:14" ht="45">
      <c r="A2364" s="854">
        <v>2674</v>
      </c>
      <c r="B2364" s="886" t="s">
        <v>9433</v>
      </c>
      <c r="C2364" s="885" t="s">
        <v>9434</v>
      </c>
      <c r="D2364" s="885">
        <v>468</v>
      </c>
      <c r="E2364" s="886" t="s">
        <v>145</v>
      </c>
      <c r="F2364" s="857">
        <v>110990.88</v>
      </c>
      <c r="G2364" s="858" t="s">
        <v>6283</v>
      </c>
      <c r="H2364" s="886" t="s">
        <v>9435</v>
      </c>
      <c r="I2364" s="885"/>
      <c r="J2364" s="885"/>
      <c r="K2364" s="885"/>
      <c r="L2364" s="885"/>
      <c r="M2364" s="885"/>
      <c r="N2364" s="726">
        <f t="shared" si="46"/>
        <v>2242</v>
      </c>
    </row>
    <row r="2365" spans="1:14" ht="45">
      <c r="A2365" s="854">
        <v>2675</v>
      </c>
      <c r="B2365" s="886" t="s">
        <v>9436</v>
      </c>
      <c r="C2365" s="885" t="s">
        <v>9437</v>
      </c>
      <c r="D2365" s="885">
        <v>600</v>
      </c>
      <c r="E2365" s="886" t="s">
        <v>145</v>
      </c>
      <c r="F2365" s="857">
        <v>161574</v>
      </c>
      <c r="G2365" s="858" t="s">
        <v>6283</v>
      </c>
      <c r="H2365" s="886" t="s">
        <v>9438</v>
      </c>
      <c r="I2365" s="885"/>
      <c r="J2365" s="885"/>
      <c r="K2365" s="885"/>
      <c r="L2365" s="885"/>
      <c r="M2365" s="885"/>
      <c r="N2365" s="726">
        <f t="shared" si="46"/>
        <v>2243</v>
      </c>
    </row>
    <row r="2366" spans="1:14" ht="45">
      <c r="A2366" s="854">
        <v>2676</v>
      </c>
      <c r="B2366" s="886" t="s">
        <v>9439</v>
      </c>
      <c r="C2366" s="885" t="s">
        <v>9440</v>
      </c>
      <c r="D2366" s="885">
        <v>600</v>
      </c>
      <c r="E2366" s="886" t="s">
        <v>145</v>
      </c>
      <c r="F2366" s="857">
        <v>161574</v>
      </c>
      <c r="G2366" s="858" t="s">
        <v>6283</v>
      </c>
      <c r="H2366" s="886" t="s">
        <v>9441</v>
      </c>
      <c r="I2366" s="885"/>
      <c r="J2366" s="885"/>
      <c r="K2366" s="885"/>
      <c r="L2366" s="885"/>
      <c r="M2366" s="885"/>
      <c r="N2366" s="726">
        <f t="shared" si="46"/>
        <v>2244</v>
      </c>
    </row>
    <row r="2367" spans="1:14" ht="45">
      <c r="A2367" s="854">
        <v>2677</v>
      </c>
      <c r="B2367" s="886" t="s">
        <v>9442</v>
      </c>
      <c r="C2367" s="885" t="s">
        <v>9443</v>
      </c>
      <c r="D2367" s="885">
        <v>536</v>
      </c>
      <c r="E2367" s="886" t="s">
        <v>145</v>
      </c>
      <c r="F2367" s="857">
        <v>127117.75999999999</v>
      </c>
      <c r="G2367" s="858" t="s">
        <v>6283</v>
      </c>
      <c r="H2367" s="886" t="s">
        <v>9444</v>
      </c>
      <c r="I2367" s="885"/>
      <c r="J2367" s="885"/>
      <c r="K2367" s="885"/>
      <c r="L2367" s="885"/>
      <c r="M2367" s="885"/>
      <c r="N2367" s="726">
        <f t="shared" si="46"/>
        <v>2245</v>
      </c>
    </row>
    <row r="2368" spans="1:14" ht="45">
      <c r="A2368" s="854">
        <v>2678</v>
      </c>
      <c r="B2368" s="886" t="s">
        <v>9445</v>
      </c>
      <c r="C2368" s="885" t="s">
        <v>9446</v>
      </c>
      <c r="D2368" s="885">
        <v>600</v>
      </c>
      <c r="E2368" s="886" t="s">
        <v>145</v>
      </c>
      <c r="F2368" s="857">
        <v>161574</v>
      </c>
      <c r="G2368" s="858" t="s">
        <v>6283</v>
      </c>
      <c r="H2368" s="886" t="s">
        <v>9447</v>
      </c>
      <c r="I2368" s="885"/>
      <c r="J2368" s="885"/>
      <c r="K2368" s="885"/>
      <c r="L2368" s="885"/>
      <c r="M2368" s="885"/>
      <c r="N2368" s="726">
        <f t="shared" si="46"/>
        <v>2246</v>
      </c>
    </row>
    <row r="2369" spans="1:14" ht="45">
      <c r="A2369" s="854">
        <v>2679</v>
      </c>
      <c r="B2369" s="886" t="s">
        <v>9448</v>
      </c>
      <c r="C2369" s="885" t="s">
        <v>9449</v>
      </c>
      <c r="D2369" s="885">
        <v>433</v>
      </c>
      <c r="E2369" s="886" t="s">
        <v>145</v>
      </c>
      <c r="F2369" s="857">
        <v>160474.13</v>
      </c>
      <c r="G2369" s="858" t="s">
        <v>6283</v>
      </c>
      <c r="H2369" s="886" t="s">
        <v>9450</v>
      </c>
      <c r="I2369" s="885"/>
      <c r="J2369" s="885"/>
      <c r="K2369" s="885"/>
      <c r="L2369" s="885"/>
      <c r="M2369" s="885"/>
      <c r="N2369" s="726">
        <f t="shared" si="46"/>
        <v>2247</v>
      </c>
    </row>
    <row r="2370" spans="1:14" ht="45">
      <c r="A2370" s="854">
        <v>2680</v>
      </c>
      <c r="B2370" s="886" t="s">
        <v>9451</v>
      </c>
      <c r="C2370" s="885" t="s">
        <v>9452</v>
      </c>
      <c r="D2370" s="885">
        <v>600</v>
      </c>
      <c r="E2370" s="886" t="s">
        <v>145</v>
      </c>
      <c r="F2370" s="857">
        <v>161574</v>
      </c>
      <c r="G2370" s="858" t="s">
        <v>6283</v>
      </c>
      <c r="H2370" s="886" t="s">
        <v>9453</v>
      </c>
      <c r="I2370" s="885"/>
      <c r="J2370" s="885"/>
      <c r="K2370" s="885"/>
      <c r="L2370" s="885"/>
      <c r="M2370" s="885"/>
      <c r="N2370" s="726">
        <f t="shared" si="46"/>
        <v>2248</v>
      </c>
    </row>
    <row r="2371" spans="1:14" ht="45">
      <c r="A2371" s="854">
        <v>2681</v>
      </c>
      <c r="B2371" s="886" t="s">
        <v>9454</v>
      </c>
      <c r="C2371" s="885" t="s">
        <v>9455</v>
      </c>
      <c r="D2371" s="885">
        <v>600</v>
      </c>
      <c r="E2371" s="886" t="s">
        <v>145</v>
      </c>
      <c r="F2371" s="857">
        <v>161574</v>
      </c>
      <c r="G2371" s="858" t="s">
        <v>6283</v>
      </c>
      <c r="H2371" s="886" t="s">
        <v>9456</v>
      </c>
      <c r="I2371" s="885"/>
      <c r="J2371" s="885"/>
      <c r="K2371" s="885"/>
      <c r="L2371" s="885"/>
      <c r="M2371" s="885"/>
      <c r="N2371" s="726">
        <f t="shared" si="46"/>
        <v>2249</v>
      </c>
    </row>
    <row r="2372" spans="1:14" ht="45">
      <c r="A2372" s="854">
        <v>2682</v>
      </c>
      <c r="B2372" s="886" t="s">
        <v>9457</v>
      </c>
      <c r="C2372" s="885" t="s">
        <v>9458</v>
      </c>
      <c r="D2372" s="885">
        <v>600</v>
      </c>
      <c r="E2372" s="886" t="s">
        <v>145</v>
      </c>
      <c r="F2372" s="857">
        <v>161574</v>
      </c>
      <c r="G2372" s="858" t="s">
        <v>6283</v>
      </c>
      <c r="H2372" s="886" t="s">
        <v>9459</v>
      </c>
      <c r="I2372" s="885"/>
      <c r="J2372" s="885"/>
      <c r="K2372" s="885"/>
      <c r="L2372" s="885"/>
      <c r="M2372" s="885"/>
      <c r="N2372" s="726">
        <f t="shared" si="46"/>
        <v>2250</v>
      </c>
    </row>
    <row r="2373" spans="1:14" ht="45">
      <c r="A2373" s="854">
        <v>2683</v>
      </c>
      <c r="B2373" s="886" t="s">
        <v>9460</v>
      </c>
      <c r="C2373" s="885" t="s">
        <v>9461</v>
      </c>
      <c r="D2373" s="885">
        <v>600</v>
      </c>
      <c r="E2373" s="886" t="s">
        <v>145</v>
      </c>
      <c r="F2373" s="857">
        <v>177660</v>
      </c>
      <c r="G2373" s="858" t="s">
        <v>6283</v>
      </c>
      <c r="H2373" s="886" t="s">
        <v>9462</v>
      </c>
      <c r="I2373" s="885"/>
      <c r="J2373" s="885"/>
      <c r="K2373" s="885"/>
      <c r="L2373" s="885"/>
      <c r="M2373" s="885"/>
      <c r="N2373" s="726">
        <f t="shared" si="46"/>
        <v>2251</v>
      </c>
    </row>
    <row r="2374" spans="1:14" ht="45">
      <c r="A2374" s="854">
        <v>2684</v>
      </c>
      <c r="B2374" s="886" t="s">
        <v>9463</v>
      </c>
      <c r="C2374" s="885" t="s">
        <v>9464</v>
      </c>
      <c r="D2374" s="885">
        <v>467</v>
      </c>
      <c r="E2374" s="886" t="s">
        <v>145</v>
      </c>
      <c r="F2374" s="857">
        <v>173074.87</v>
      </c>
      <c r="G2374" s="858" t="s">
        <v>6283</v>
      </c>
      <c r="H2374" s="886" t="s">
        <v>9465</v>
      </c>
      <c r="I2374" s="885"/>
      <c r="J2374" s="885"/>
      <c r="K2374" s="885"/>
      <c r="L2374" s="885"/>
      <c r="M2374" s="885"/>
      <c r="N2374" s="726">
        <f t="shared" si="46"/>
        <v>2252</v>
      </c>
    </row>
    <row r="2375" spans="1:14" ht="45">
      <c r="A2375" s="854">
        <v>2685</v>
      </c>
      <c r="B2375" s="886" t="s">
        <v>9466</v>
      </c>
      <c r="C2375" s="885" t="s">
        <v>9467</v>
      </c>
      <c r="D2375" s="885">
        <v>600</v>
      </c>
      <c r="E2375" s="886" t="s">
        <v>145</v>
      </c>
      <c r="F2375" s="857">
        <v>97050</v>
      </c>
      <c r="G2375" s="858" t="s">
        <v>6283</v>
      </c>
      <c r="H2375" s="886" t="s">
        <v>9468</v>
      </c>
      <c r="I2375" s="885"/>
      <c r="J2375" s="885"/>
      <c r="K2375" s="885"/>
      <c r="L2375" s="885"/>
      <c r="M2375" s="885"/>
      <c r="N2375" s="726">
        <f t="shared" si="46"/>
        <v>2253</v>
      </c>
    </row>
    <row r="2376" spans="1:14" ht="45">
      <c r="A2376" s="854">
        <v>2686</v>
      </c>
      <c r="B2376" s="886" t="s">
        <v>9469</v>
      </c>
      <c r="C2376" s="885" t="s">
        <v>9470</v>
      </c>
      <c r="D2376" s="885">
        <v>650</v>
      </c>
      <c r="E2376" s="886" t="s">
        <v>145</v>
      </c>
      <c r="F2376" s="857">
        <v>217126</v>
      </c>
      <c r="G2376" s="858" t="s">
        <v>6283</v>
      </c>
      <c r="H2376" s="886" t="s">
        <v>9471</v>
      </c>
      <c r="I2376" s="885"/>
      <c r="J2376" s="885"/>
      <c r="K2376" s="885"/>
      <c r="L2376" s="885"/>
      <c r="M2376" s="885"/>
      <c r="N2376" s="726">
        <f t="shared" si="46"/>
        <v>2254</v>
      </c>
    </row>
    <row r="2377" spans="1:14" ht="45">
      <c r="A2377" s="854">
        <v>2687</v>
      </c>
      <c r="B2377" s="888" t="s">
        <v>9485</v>
      </c>
      <c r="C2377" s="887" t="s">
        <v>9472</v>
      </c>
      <c r="D2377" s="887">
        <v>622</v>
      </c>
      <c r="E2377" s="888" t="s">
        <v>145</v>
      </c>
      <c r="F2377" s="857">
        <v>185250.26</v>
      </c>
      <c r="G2377" s="858" t="s">
        <v>6283</v>
      </c>
      <c r="H2377" s="888" t="s">
        <v>9486</v>
      </c>
      <c r="I2377" s="887"/>
      <c r="J2377" s="887"/>
      <c r="K2377" s="887"/>
      <c r="L2377" s="887"/>
      <c r="M2377" s="887"/>
      <c r="N2377" s="726">
        <f t="shared" si="46"/>
        <v>2255</v>
      </c>
    </row>
    <row r="2378" spans="1:14" ht="45">
      <c r="A2378" s="854">
        <v>2688</v>
      </c>
      <c r="B2378" s="888" t="s">
        <v>9487</v>
      </c>
      <c r="C2378" s="887" t="s">
        <v>9488</v>
      </c>
      <c r="D2378" s="887">
        <v>500</v>
      </c>
      <c r="E2378" s="888" t="s">
        <v>145</v>
      </c>
      <c r="F2378" s="857">
        <v>148050</v>
      </c>
      <c r="G2378" s="858" t="s">
        <v>6283</v>
      </c>
      <c r="H2378" s="888" t="s">
        <v>9489</v>
      </c>
      <c r="I2378" s="887"/>
      <c r="J2378" s="887"/>
      <c r="K2378" s="887"/>
      <c r="L2378" s="887"/>
      <c r="M2378" s="887"/>
      <c r="N2378" s="726">
        <f t="shared" si="46"/>
        <v>2256</v>
      </c>
    </row>
    <row r="2379" spans="1:14" ht="45">
      <c r="A2379" s="854">
        <v>2689</v>
      </c>
      <c r="B2379" s="888" t="s">
        <v>9490</v>
      </c>
      <c r="C2379" s="887" t="s">
        <v>9491</v>
      </c>
      <c r="D2379" s="887">
        <v>530</v>
      </c>
      <c r="E2379" s="888" t="s">
        <v>145</v>
      </c>
      <c r="F2379" s="857">
        <v>169048.8</v>
      </c>
      <c r="G2379" s="858" t="s">
        <v>6283</v>
      </c>
      <c r="H2379" s="888" t="s">
        <v>9492</v>
      </c>
      <c r="I2379" s="887"/>
      <c r="J2379" s="887"/>
      <c r="K2379" s="887"/>
      <c r="L2379" s="887"/>
      <c r="M2379" s="887"/>
      <c r="N2379" s="726">
        <f t="shared" si="46"/>
        <v>2257</v>
      </c>
    </row>
    <row r="2380" spans="1:14" ht="45">
      <c r="A2380" s="854">
        <v>2690</v>
      </c>
      <c r="B2380" s="888" t="s">
        <v>9493</v>
      </c>
      <c r="C2380" s="887" t="s">
        <v>9494</v>
      </c>
      <c r="D2380" s="887">
        <v>600</v>
      </c>
      <c r="E2380" s="888" t="s">
        <v>145</v>
      </c>
      <c r="F2380" s="857">
        <v>103680</v>
      </c>
      <c r="G2380" s="858" t="s">
        <v>6283</v>
      </c>
      <c r="H2380" s="888" t="s">
        <v>9495</v>
      </c>
      <c r="I2380" s="887"/>
      <c r="J2380" s="887"/>
      <c r="K2380" s="887"/>
      <c r="L2380" s="887"/>
      <c r="M2380" s="887"/>
      <c r="N2380" s="726">
        <f t="shared" si="46"/>
        <v>2258</v>
      </c>
    </row>
    <row r="2381" spans="1:14" ht="45">
      <c r="A2381" s="854">
        <v>2691</v>
      </c>
      <c r="B2381" s="888" t="s">
        <v>9496</v>
      </c>
      <c r="C2381" s="887" t="s">
        <v>9497</v>
      </c>
      <c r="D2381" s="887">
        <v>471</v>
      </c>
      <c r="E2381" s="888" t="s">
        <v>145</v>
      </c>
      <c r="F2381" s="857">
        <v>111702.36</v>
      </c>
      <c r="G2381" s="858" t="s">
        <v>6283</v>
      </c>
      <c r="H2381" s="888" t="s">
        <v>9498</v>
      </c>
      <c r="I2381" s="887"/>
      <c r="J2381" s="887"/>
      <c r="K2381" s="887"/>
      <c r="L2381" s="887"/>
      <c r="M2381" s="887"/>
      <c r="N2381" s="726">
        <f t="shared" si="46"/>
        <v>2259</v>
      </c>
    </row>
    <row r="2382" spans="1:14" ht="45">
      <c r="A2382" s="854">
        <v>2692</v>
      </c>
      <c r="B2382" s="888" t="s">
        <v>9499</v>
      </c>
      <c r="C2382" s="887" t="s">
        <v>9500</v>
      </c>
      <c r="D2382" s="887">
        <v>600</v>
      </c>
      <c r="E2382" s="888" t="s">
        <v>145</v>
      </c>
      <c r="F2382" s="857">
        <v>103680</v>
      </c>
      <c r="G2382" s="858" t="s">
        <v>6283</v>
      </c>
      <c r="H2382" s="888" t="s">
        <v>9501</v>
      </c>
      <c r="I2382" s="887"/>
      <c r="J2382" s="887"/>
      <c r="K2382" s="887"/>
      <c r="L2382" s="887"/>
      <c r="M2382" s="887"/>
      <c r="N2382" s="726">
        <f t="shared" si="46"/>
        <v>2260</v>
      </c>
    </row>
    <row r="2383" spans="1:14" ht="45">
      <c r="A2383" s="854">
        <v>2693</v>
      </c>
      <c r="B2383" s="888" t="s">
        <v>9502</v>
      </c>
      <c r="C2383" s="887" t="s">
        <v>9503</v>
      </c>
      <c r="D2383" s="887">
        <v>600</v>
      </c>
      <c r="E2383" s="888" t="s">
        <v>145</v>
      </c>
      <c r="F2383" s="857">
        <v>103680</v>
      </c>
      <c r="G2383" s="858" t="s">
        <v>6283</v>
      </c>
      <c r="H2383" s="888" t="s">
        <v>9504</v>
      </c>
      <c r="I2383" s="887"/>
      <c r="J2383" s="887"/>
      <c r="K2383" s="887"/>
      <c r="L2383" s="887"/>
      <c r="M2383" s="887"/>
      <c r="N2383" s="726">
        <f t="shared" si="46"/>
        <v>2261</v>
      </c>
    </row>
    <row r="2384" spans="1:14" ht="45">
      <c r="A2384" s="854">
        <v>2694</v>
      </c>
      <c r="B2384" s="888" t="s">
        <v>9505</v>
      </c>
      <c r="C2384" s="887" t="s">
        <v>9506</v>
      </c>
      <c r="D2384" s="887">
        <v>600</v>
      </c>
      <c r="E2384" s="888" t="s">
        <v>145</v>
      </c>
      <c r="F2384" s="857">
        <v>161574</v>
      </c>
      <c r="G2384" s="858" t="s">
        <v>6283</v>
      </c>
      <c r="H2384" s="888" t="s">
        <v>9507</v>
      </c>
      <c r="I2384" s="887"/>
      <c r="J2384" s="887"/>
      <c r="K2384" s="887"/>
      <c r="L2384" s="887"/>
      <c r="M2384" s="887"/>
      <c r="N2384" s="726">
        <f t="shared" si="46"/>
        <v>2262</v>
      </c>
    </row>
    <row r="2385" spans="1:14" ht="45">
      <c r="A2385" s="854">
        <v>2695</v>
      </c>
      <c r="B2385" s="4" t="s">
        <v>9508</v>
      </c>
      <c r="C2385" s="887" t="s">
        <v>9509</v>
      </c>
      <c r="D2385" s="887">
        <v>500</v>
      </c>
      <c r="E2385" s="888" t="s">
        <v>145</v>
      </c>
      <c r="F2385" s="857">
        <v>148050</v>
      </c>
      <c r="G2385" s="858" t="s">
        <v>6283</v>
      </c>
      <c r="H2385" s="888" t="s">
        <v>9510</v>
      </c>
      <c r="I2385" s="887"/>
      <c r="J2385" s="887"/>
      <c r="K2385" s="887"/>
      <c r="L2385" s="887"/>
      <c r="M2385" s="887"/>
      <c r="N2385" s="726">
        <f t="shared" si="46"/>
        <v>2263</v>
      </c>
    </row>
    <row r="2386" spans="1:14" ht="45">
      <c r="A2386" s="854">
        <v>2696</v>
      </c>
      <c r="B2386" s="888" t="s">
        <v>9511</v>
      </c>
      <c r="C2386" s="887" t="s">
        <v>9512</v>
      </c>
      <c r="D2386" s="887">
        <v>600</v>
      </c>
      <c r="E2386" s="888" t="s">
        <v>145</v>
      </c>
      <c r="F2386" s="857">
        <v>161574</v>
      </c>
      <c r="G2386" s="858" t="s">
        <v>6283</v>
      </c>
      <c r="H2386" s="888" t="s">
        <v>9513</v>
      </c>
      <c r="I2386" s="887"/>
      <c r="J2386" s="887"/>
      <c r="K2386" s="887"/>
      <c r="L2386" s="887"/>
      <c r="M2386" s="887"/>
      <c r="N2386" s="726">
        <f t="shared" si="46"/>
        <v>2264</v>
      </c>
    </row>
    <row r="2387" spans="1:14" ht="45">
      <c r="A2387" s="854">
        <v>2697</v>
      </c>
      <c r="B2387" s="888" t="s">
        <v>9514</v>
      </c>
      <c r="C2387" s="887" t="s">
        <v>9515</v>
      </c>
      <c r="D2387" s="887">
        <v>652</v>
      </c>
      <c r="E2387" s="888" t="s">
        <v>145</v>
      </c>
      <c r="F2387" s="857">
        <v>221204.04</v>
      </c>
      <c r="G2387" s="858" t="s">
        <v>6283</v>
      </c>
      <c r="H2387" s="888" t="s">
        <v>9516</v>
      </c>
      <c r="I2387" s="887"/>
      <c r="J2387" s="887"/>
      <c r="K2387" s="887"/>
      <c r="L2387" s="887"/>
      <c r="M2387" s="887"/>
      <c r="N2387" s="726">
        <f t="shared" si="46"/>
        <v>2265</v>
      </c>
    </row>
    <row r="2388" spans="1:14" ht="45">
      <c r="A2388" s="854">
        <v>2698</v>
      </c>
      <c r="B2388" s="888" t="s">
        <v>9517</v>
      </c>
      <c r="C2388" s="887" t="s">
        <v>9518</v>
      </c>
      <c r="D2388" s="887">
        <v>600</v>
      </c>
      <c r="E2388" s="888" t="s">
        <v>145</v>
      </c>
      <c r="F2388" s="857">
        <v>161574</v>
      </c>
      <c r="G2388" s="858" t="s">
        <v>6283</v>
      </c>
      <c r="H2388" s="888" t="s">
        <v>9519</v>
      </c>
      <c r="I2388" s="887"/>
      <c r="J2388" s="887"/>
      <c r="K2388" s="887"/>
      <c r="L2388" s="887"/>
      <c r="M2388" s="887"/>
      <c r="N2388" s="726">
        <f t="shared" si="46"/>
        <v>2266</v>
      </c>
    </row>
    <row r="2389" spans="1:14" ht="45">
      <c r="A2389" s="854">
        <v>2699</v>
      </c>
      <c r="B2389" s="888" t="s">
        <v>9520</v>
      </c>
      <c r="C2389" s="887" t="s">
        <v>9521</v>
      </c>
      <c r="D2389" s="887">
        <v>600</v>
      </c>
      <c r="E2389" s="888" t="s">
        <v>145</v>
      </c>
      <c r="F2389" s="857">
        <v>161574</v>
      </c>
      <c r="G2389" s="858" t="s">
        <v>6283</v>
      </c>
      <c r="H2389" s="888" t="s">
        <v>9522</v>
      </c>
      <c r="I2389" s="887"/>
      <c r="J2389" s="887"/>
      <c r="K2389" s="887"/>
      <c r="L2389" s="887"/>
      <c r="M2389" s="887"/>
      <c r="N2389" s="726">
        <f t="shared" si="46"/>
        <v>2267</v>
      </c>
    </row>
    <row r="2390" spans="1:14" ht="45">
      <c r="A2390" s="854">
        <v>2700</v>
      </c>
      <c r="B2390" s="888" t="s">
        <v>9523</v>
      </c>
      <c r="C2390" s="887" t="s">
        <v>9524</v>
      </c>
      <c r="D2390" s="887">
        <v>600</v>
      </c>
      <c r="E2390" s="888" t="s">
        <v>145</v>
      </c>
      <c r="F2390" s="857">
        <v>161574</v>
      </c>
      <c r="G2390" s="858" t="s">
        <v>6283</v>
      </c>
      <c r="H2390" s="888" t="s">
        <v>9525</v>
      </c>
      <c r="I2390" s="887"/>
      <c r="J2390" s="887"/>
      <c r="K2390" s="887"/>
      <c r="L2390" s="887"/>
      <c r="M2390" s="887"/>
      <c r="N2390" s="726">
        <f t="shared" si="46"/>
        <v>2268</v>
      </c>
    </row>
    <row r="2391" spans="1:14" ht="45">
      <c r="A2391" s="854">
        <v>2701</v>
      </c>
      <c r="B2391" s="888" t="s">
        <v>9526</v>
      </c>
      <c r="C2391" s="887" t="s">
        <v>9527</v>
      </c>
      <c r="D2391" s="887">
        <v>600</v>
      </c>
      <c r="E2391" s="888" t="s">
        <v>145</v>
      </c>
      <c r="F2391" s="857">
        <v>161574</v>
      </c>
      <c r="G2391" s="858" t="s">
        <v>6283</v>
      </c>
      <c r="H2391" s="888" t="s">
        <v>9528</v>
      </c>
      <c r="I2391" s="887"/>
      <c r="J2391" s="887"/>
      <c r="K2391" s="887"/>
      <c r="L2391" s="887"/>
      <c r="M2391" s="887"/>
      <c r="N2391" s="726">
        <f t="shared" si="46"/>
        <v>2269</v>
      </c>
    </row>
    <row r="2392" spans="1:14" ht="45">
      <c r="A2392" s="854">
        <v>2702</v>
      </c>
      <c r="B2392" s="888" t="s">
        <v>9529</v>
      </c>
      <c r="C2392" s="887" t="s">
        <v>9530</v>
      </c>
      <c r="D2392" s="887">
        <v>744</v>
      </c>
      <c r="E2392" s="888" t="s">
        <v>145</v>
      </c>
      <c r="F2392" s="857">
        <v>258354</v>
      </c>
      <c r="G2392" s="858" t="s">
        <v>6283</v>
      </c>
      <c r="H2392" s="888" t="s">
        <v>9531</v>
      </c>
      <c r="I2392" s="887"/>
      <c r="J2392" s="887"/>
      <c r="K2392" s="887"/>
      <c r="L2392" s="887"/>
      <c r="M2392" s="887"/>
      <c r="N2392" s="726">
        <f t="shared" si="46"/>
        <v>2270</v>
      </c>
    </row>
    <row r="2393" spans="1:14" ht="45">
      <c r="A2393" s="854">
        <v>2703</v>
      </c>
      <c r="B2393" s="888" t="s">
        <v>9532</v>
      </c>
      <c r="C2393" s="887" t="s">
        <v>9533</v>
      </c>
      <c r="D2393" s="887">
        <v>523</v>
      </c>
      <c r="E2393" s="888" t="s">
        <v>145</v>
      </c>
      <c r="F2393" s="857">
        <v>124034.68</v>
      </c>
      <c r="G2393" s="858" t="s">
        <v>6283</v>
      </c>
      <c r="H2393" s="888" t="s">
        <v>9534</v>
      </c>
      <c r="I2393" s="887"/>
      <c r="J2393" s="887"/>
      <c r="K2393" s="887"/>
      <c r="L2393" s="887"/>
      <c r="M2393" s="887"/>
      <c r="N2393" s="726">
        <f t="shared" si="46"/>
        <v>2271</v>
      </c>
    </row>
    <row r="2394" spans="1:14" ht="45">
      <c r="A2394" s="854">
        <v>2704</v>
      </c>
      <c r="B2394" s="888" t="s">
        <v>9535</v>
      </c>
      <c r="C2394" s="887" t="s">
        <v>9536</v>
      </c>
      <c r="D2394" s="887">
        <v>494</v>
      </c>
      <c r="E2394" s="888" t="s">
        <v>145</v>
      </c>
      <c r="F2394" s="857">
        <v>117157.04</v>
      </c>
      <c r="G2394" s="858" t="s">
        <v>6283</v>
      </c>
      <c r="H2394" s="888" t="s">
        <v>9537</v>
      </c>
      <c r="I2394" s="887"/>
      <c r="J2394" s="887"/>
      <c r="K2394" s="887"/>
      <c r="L2394" s="887"/>
      <c r="M2394" s="887"/>
      <c r="N2394" s="726">
        <f t="shared" si="46"/>
        <v>2272</v>
      </c>
    </row>
    <row r="2395" spans="1:14" ht="45">
      <c r="A2395" s="854">
        <v>2705</v>
      </c>
      <c r="B2395" s="888" t="s">
        <v>9538</v>
      </c>
      <c r="C2395" s="887" t="s">
        <v>9539</v>
      </c>
      <c r="D2395" s="887">
        <v>600</v>
      </c>
      <c r="E2395" s="888" t="s">
        <v>145</v>
      </c>
      <c r="F2395" s="857">
        <v>161574</v>
      </c>
      <c r="G2395" s="858" t="s">
        <v>6283</v>
      </c>
      <c r="H2395" s="888" t="s">
        <v>9540</v>
      </c>
      <c r="I2395" s="887"/>
      <c r="J2395" s="887"/>
      <c r="K2395" s="887"/>
      <c r="L2395" s="887"/>
      <c r="M2395" s="887"/>
      <c r="N2395" s="726">
        <f t="shared" si="46"/>
        <v>2273</v>
      </c>
    </row>
    <row r="2396" spans="1:14" ht="45">
      <c r="A2396" s="854">
        <v>2706</v>
      </c>
      <c r="B2396" s="888" t="s">
        <v>9541</v>
      </c>
      <c r="C2396" s="887" t="s">
        <v>9542</v>
      </c>
      <c r="D2396" s="887">
        <v>600</v>
      </c>
      <c r="E2396" s="888" t="s">
        <v>145</v>
      </c>
      <c r="F2396" s="857">
        <v>97050</v>
      </c>
      <c r="G2396" s="858" t="s">
        <v>6283</v>
      </c>
      <c r="H2396" s="888" t="s">
        <v>9543</v>
      </c>
      <c r="I2396" s="887"/>
      <c r="J2396" s="887"/>
      <c r="K2396" s="887"/>
      <c r="L2396" s="887"/>
      <c r="M2396" s="887"/>
      <c r="N2396" s="726">
        <f t="shared" si="46"/>
        <v>2274</v>
      </c>
    </row>
    <row r="2397" spans="1:14" ht="45">
      <c r="A2397" s="854">
        <v>2707</v>
      </c>
      <c r="B2397" s="888" t="s">
        <v>9544</v>
      </c>
      <c r="C2397" s="887" t="s">
        <v>9545</v>
      </c>
      <c r="D2397" s="887">
        <v>600</v>
      </c>
      <c r="E2397" s="888" t="s">
        <v>145</v>
      </c>
      <c r="F2397" s="857">
        <v>161574</v>
      </c>
      <c r="G2397" s="858" t="s">
        <v>6283</v>
      </c>
      <c r="H2397" s="888" t="s">
        <v>9546</v>
      </c>
      <c r="I2397" s="887"/>
      <c r="J2397" s="887"/>
      <c r="K2397" s="887"/>
      <c r="L2397" s="887"/>
      <c r="M2397" s="887"/>
      <c r="N2397" s="726">
        <f t="shared" si="46"/>
        <v>2275</v>
      </c>
    </row>
    <row r="2398" spans="1:14" ht="45">
      <c r="A2398" s="854">
        <v>2708</v>
      </c>
      <c r="B2398" s="888" t="s">
        <v>9547</v>
      </c>
      <c r="C2398" s="887" t="s">
        <v>9548</v>
      </c>
      <c r="D2398" s="887">
        <v>447</v>
      </c>
      <c r="E2398" s="888" t="s">
        <v>145</v>
      </c>
      <c r="F2398" s="857">
        <v>106010.52</v>
      </c>
      <c r="G2398" s="858" t="s">
        <v>6283</v>
      </c>
      <c r="H2398" s="888" t="s">
        <v>9549</v>
      </c>
      <c r="I2398" s="887"/>
      <c r="J2398" s="887"/>
      <c r="K2398" s="887"/>
      <c r="L2398" s="887"/>
      <c r="M2398" s="887"/>
      <c r="N2398" s="726">
        <f t="shared" si="46"/>
        <v>2276</v>
      </c>
    </row>
    <row r="2399" spans="1:14" ht="45">
      <c r="A2399" s="854">
        <v>2709</v>
      </c>
      <c r="B2399" s="888" t="s">
        <v>9550</v>
      </c>
      <c r="C2399" s="887" t="s">
        <v>9551</v>
      </c>
      <c r="D2399" s="887">
        <v>600</v>
      </c>
      <c r="E2399" s="888" t="s">
        <v>145</v>
      </c>
      <c r="F2399" s="857">
        <v>165126</v>
      </c>
      <c r="G2399" s="858" t="s">
        <v>6283</v>
      </c>
      <c r="H2399" s="888" t="s">
        <v>9552</v>
      </c>
      <c r="I2399" s="887"/>
      <c r="J2399" s="887"/>
      <c r="K2399" s="887"/>
      <c r="L2399" s="887"/>
      <c r="M2399" s="887"/>
      <c r="N2399" s="726">
        <f t="shared" si="46"/>
        <v>2277</v>
      </c>
    </row>
    <row r="2400" spans="1:14" ht="45">
      <c r="A2400" s="854">
        <v>2710</v>
      </c>
      <c r="B2400" s="888" t="s">
        <v>9553</v>
      </c>
      <c r="C2400" s="887" t="s">
        <v>9554</v>
      </c>
      <c r="D2400" s="887">
        <v>600</v>
      </c>
      <c r="E2400" s="888" t="s">
        <v>145</v>
      </c>
      <c r="F2400" s="857">
        <v>97050</v>
      </c>
      <c r="G2400" s="858" t="s">
        <v>6283</v>
      </c>
      <c r="H2400" s="888" t="s">
        <v>9555</v>
      </c>
      <c r="I2400" s="887"/>
      <c r="J2400" s="887"/>
      <c r="K2400" s="887"/>
      <c r="L2400" s="887"/>
      <c r="M2400" s="887"/>
      <c r="N2400" s="726">
        <f t="shared" si="46"/>
        <v>2278</v>
      </c>
    </row>
    <row r="2401" spans="1:14" ht="45">
      <c r="A2401" s="854">
        <v>2711</v>
      </c>
      <c r="B2401" s="888" t="s">
        <v>9556</v>
      </c>
      <c r="C2401" s="887" t="s">
        <v>9557</v>
      </c>
      <c r="D2401" s="887">
        <v>832</v>
      </c>
      <c r="E2401" s="888" t="s">
        <v>145</v>
      </c>
      <c r="F2401" s="857">
        <v>197317.12</v>
      </c>
      <c r="G2401" s="858" t="s">
        <v>6283</v>
      </c>
      <c r="H2401" s="888" t="s">
        <v>9558</v>
      </c>
      <c r="I2401" s="887"/>
      <c r="J2401" s="887"/>
      <c r="K2401" s="887"/>
      <c r="L2401" s="887"/>
      <c r="M2401" s="887"/>
      <c r="N2401" s="726">
        <f t="shared" si="46"/>
        <v>2279</v>
      </c>
    </row>
    <row r="2402" spans="1:14" ht="45">
      <c r="A2402" s="854">
        <v>2712</v>
      </c>
      <c r="B2402" s="888" t="s">
        <v>9559</v>
      </c>
      <c r="C2402" s="887" t="s">
        <v>9560</v>
      </c>
      <c r="D2402" s="887">
        <v>527</v>
      </c>
      <c r="E2402" s="888" t="s">
        <v>145</v>
      </c>
      <c r="F2402" s="857">
        <v>124983.32</v>
      </c>
      <c r="G2402" s="858" t="s">
        <v>6283</v>
      </c>
      <c r="H2402" s="888" t="s">
        <v>9561</v>
      </c>
      <c r="I2402" s="887"/>
      <c r="J2402" s="887"/>
      <c r="K2402" s="887"/>
      <c r="L2402" s="887"/>
      <c r="M2402" s="887"/>
      <c r="N2402" s="726">
        <f t="shared" si="46"/>
        <v>2280</v>
      </c>
    </row>
    <row r="2403" spans="1:14" ht="45">
      <c r="A2403" s="854">
        <v>2713</v>
      </c>
      <c r="B2403" s="888" t="s">
        <v>9562</v>
      </c>
      <c r="C2403" s="887" t="s">
        <v>9563</v>
      </c>
      <c r="D2403" s="887">
        <v>628</v>
      </c>
      <c r="E2403" s="888" t="s">
        <v>145</v>
      </c>
      <c r="F2403" s="857">
        <v>200306.88</v>
      </c>
      <c r="G2403" s="858" t="s">
        <v>6283</v>
      </c>
      <c r="H2403" s="888" t="s">
        <v>9564</v>
      </c>
      <c r="I2403" s="887"/>
      <c r="J2403" s="887"/>
      <c r="K2403" s="887"/>
      <c r="L2403" s="887"/>
      <c r="M2403" s="887"/>
      <c r="N2403" s="726">
        <f t="shared" si="46"/>
        <v>2281</v>
      </c>
    </row>
    <row r="2404" spans="1:14" ht="45">
      <c r="A2404" s="854">
        <v>2714</v>
      </c>
      <c r="B2404" s="888" t="s">
        <v>9565</v>
      </c>
      <c r="C2404" s="887" t="s">
        <v>9566</v>
      </c>
      <c r="D2404" s="887">
        <v>600</v>
      </c>
      <c r="E2404" s="888" t="s">
        <v>145</v>
      </c>
      <c r="F2404" s="857">
        <v>103680</v>
      </c>
      <c r="G2404" s="858" t="s">
        <v>6283</v>
      </c>
      <c r="H2404" s="888" t="s">
        <v>9567</v>
      </c>
      <c r="I2404" s="887"/>
      <c r="J2404" s="887"/>
      <c r="K2404" s="887"/>
      <c r="L2404" s="887"/>
      <c r="M2404" s="887"/>
      <c r="N2404" s="726">
        <f t="shared" si="46"/>
        <v>2282</v>
      </c>
    </row>
    <row r="2405" spans="1:14" ht="45">
      <c r="A2405" s="854">
        <v>2715</v>
      </c>
      <c r="B2405" s="888" t="s">
        <v>9568</v>
      </c>
      <c r="C2405" s="887" t="s">
        <v>9569</v>
      </c>
      <c r="D2405" s="887">
        <v>638</v>
      </c>
      <c r="E2405" s="888" t="s">
        <v>145</v>
      </c>
      <c r="F2405" s="857">
        <v>204938.36</v>
      </c>
      <c r="G2405" s="858" t="s">
        <v>6283</v>
      </c>
      <c r="H2405" s="888" t="s">
        <v>9570</v>
      </c>
      <c r="I2405" s="887"/>
      <c r="J2405" s="887"/>
      <c r="K2405" s="887"/>
      <c r="L2405" s="887"/>
      <c r="M2405" s="887"/>
      <c r="N2405" s="726">
        <f t="shared" si="46"/>
        <v>2283</v>
      </c>
    </row>
    <row r="2406" spans="1:14" ht="45">
      <c r="A2406" s="854">
        <v>2716</v>
      </c>
      <c r="B2406" s="888" t="s">
        <v>9571</v>
      </c>
      <c r="C2406" s="887" t="s">
        <v>9572</v>
      </c>
      <c r="D2406" s="887">
        <v>500</v>
      </c>
      <c r="E2406" s="888" t="s">
        <v>145</v>
      </c>
      <c r="F2406" s="857">
        <v>148050</v>
      </c>
      <c r="G2406" s="858" t="s">
        <v>6283</v>
      </c>
      <c r="H2406" s="888" t="s">
        <v>9573</v>
      </c>
      <c r="I2406" s="887"/>
      <c r="J2406" s="887"/>
      <c r="K2406" s="887"/>
      <c r="L2406" s="887"/>
      <c r="M2406" s="887"/>
      <c r="N2406" s="726">
        <f t="shared" si="46"/>
        <v>2284</v>
      </c>
    </row>
    <row r="2407" spans="1:14" ht="45">
      <c r="A2407" s="854">
        <v>2717</v>
      </c>
      <c r="B2407" s="888" t="s">
        <v>9574</v>
      </c>
      <c r="C2407" s="887" t="s">
        <v>9575</v>
      </c>
      <c r="D2407" s="887">
        <v>680</v>
      </c>
      <c r="E2407" s="888" t="s">
        <v>145</v>
      </c>
      <c r="F2407" s="857">
        <v>216892.79999999999</v>
      </c>
      <c r="G2407" s="858" t="s">
        <v>6283</v>
      </c>
      <c r="H2407" s="888" t="s">
        <v>9576</v>
      </c>
      <c r="I2407" s="887"/>
      <c r="J2407" s="887"/>
      <c r="K2407" s="887"/>
      <c r="L2407" s="887"/>
      <c r="M2407" s="887"/>
      <c r="N2407" s="726">
        <f t="shared" ref="N2407:N2471" si="47">N2406+1</f>
        <v>2285</v>
      </c>
    </row>
    <row r="2408" spans="1:14" ht="45">
      <c r="A2408" s="854">
        <v>2718</v>
      </c>
      <c r="B2408" s="888" t="s">
        <v>9577</v>
      </c>
      <c r="C2408" s="887" t="s">
        <v>9578</v>
      </c>
      <c r="D2408" s="887">
        <v>476</v>
      </c>
      <c r="E2408" s="888" t="s">
        <v>145</v>
      </c>
      <c r="F2408" s="857">
        <v>151115.72</v>
      </c>
      <c r="G2408" s="858" t="s">
        <v>6283</v>
      </c>
      <c r="H2408" s="888" t="s">
        <v>9579</v>
      </c>
      <c r="I2408" s="887"/>
      <c r="J2408" s="887"/>
      <c r="K2408" s="887"/>
      <c r="L2408" s="887"/>
      <c r="M2408" s="887"/>
      <c r="N2408" s="726">
        <f t="shared" si="47"/>
        <v>2286</v>
      </c>
    </row>
    <row r="2409" spans="1:14" ht="45">
      <c r="A2409" s="854">
        <v>2719</v>
      </c>
      <c r="B2409" s="888" t="s">
        <v>9580</v>
      </c>
      <c r="C2409" s="887" t="s">
        <v>9581</v>
      </c>
      <c r="D2409" s="887">
        <v>600</v>
      </c>
      <c r="E2409" s="888" t="s">
        <v>145</v>
      </c>
      <c r="F2409" s="857">
        <v>161574</v>
      </c>
      <c r="G2409" s="858" t="s">
        <v>6283</v>
      </c>
      <c r="H2409" s="888" t="s">
        <v>9582</v>
      </c>
      <c r="I2409" s="887"/>
      <c r="J2409" s="887"/>
      <c r="K2409" s="887"/>
      <c r="L2409" s="887"/>
      <c r="M2409" s="887"/>
      <c r="N2409" s="726">
        <f t="shared" si="47"/>
        <v>2287</v>
      </c>
    </row>
    <row r="2410" spans="1:14" ht="45">
      <c r="A2410" s="854">
        <v>2720</v>
      </c>
      <c r="B2410" s="888" t="s">
        <v>9583</v>
      </c>
      <c r="C2410" s="887" t="s">
        <v>9584</v>
      </c>
      <c r="D2410" s="887">
        <v>600</v>
      </c>
      <c r="E2410" s="888" t="s">
        <v>145</v>
      </c>
      <c r="F2410" s="857">
        <v>97050</v>
      </c>
      <c r="G2410" s="858" t="s">
        <v>6283</v>
      </c>
      <c r="H2410" s="888" t="s">
        <v>9585</v>
      </c>
      <c r="I2410" s="887"/>
      <c r="J2410" s="887"/>
      <c r="K2410" s="887"/>
      <c r="L2410" s="887"/>
      <c r="M2410" s="887"/>
      <c r="N2410" s="726">
        <f t="shared" si="47"/>
        <v>2288</v>
      </c>
    </row>
    <row r="2411" spans="1:14" ht="45">
      <c r="A2411" s="854">
        <v>2721</v>
      </c>
      <c r="B2411" s="888" t="s">
        <v>9586</v>
      </c>
      <c r="C2411" s="887" t="s">
        <v>9587</v>
      </c>
      <c r="D2411" s="887">
        <v>500</v>
      </c>
      <c r="E2411" s="888" t="s">
        <v>145</v>
      </c>
      <c r="F2411" s="857">
        <v>148050</v>
      </c>
      <c r="G2411" s="858" t="s">
        <v>6283</v>
      </c>
      <c r="H2411" s="888" t="s">
        <v>9588</v>
      </c>
      <c r="I2411" s="887"/>
      <c r="J2411" s="887"/>
      <c r="K2411" s="887"/>
      <c r="L2411" s="887"/>
      <c r="M2411" s="887"/>
      <c r="N2411" s="726">
        <f t="shared" si="47"/>
        <v>2289</v>
      </c>
    </row>
    <row r="2412" spans="1:14" ht="45">
      <c r="A2412" s="854">
        <v>2722</v>
      </c>
      <c r="B2412" s="888" t="s">
        <v>9589</v>
      </c>
      <c r="C2412" s="887" t="s">
        <v>9590</v>
      </c>
      <c r="D2412" s="887">
        <v>600</v>
      </c>
      <c r="E2412" s="888" t="s">
        <v>145</v>
      </c>
      <c r="F2412" s="857">
        <v>161574</v>
      </c>
      <c r="G2412" s="858" t="s">
        <v>6283</v>
      </c>
      <c r="H2412" s="888" t="s">
        <v>9591</v>
      </c>
      <c r="I2412" s="887"/>
      <c r="J2412" s="887"/>
      <c r="K2412" s="887"/>
      <c r="L2412" s="887"/>
      <c r="M2412" s="887"/>
      <c r="N2412" s="726">
        <f t="shared" si="47"/>
        <v>2290</v>
      </c>
    </row>
    <row r="2413" spans="1:14" ht="45">
      <c r="A2413" s="854">
        <v>2723</v>
      </c>
      <c r="B2413" s="888" t="s">
        <v>9592</v>
      </c>
      <c r="C2413" s="887" t="s">
        <v>9593</v>
      </c>
      <c r="D2413" s="887">
        <v>600</v>
      </c>
      <c r="E2413" s="888" t="s">
        <v>145</v>
      </c>
      <c r="F2413" s="857">
        <v>113640</v>
      </c>
      <c r="G2413" s="858" t="s">
        <v>6283</v>
      </c>
      <c r="H2413" s="888" t="s">
        <v>9594</v>
      </c>
      <c r="I2413" s="887"/>
      <c r="J2413" s="887"/>
      <c r="K2413" s="887"/>
      <c r="L2413" s="887"/>
      <c r="M2413" s="887"/>
      <c r="N2413" s="726">
        <f t="shared" si="47"/>
        <v>2291</v>
      </c>
    </row>
    <row r="2414" spans="1:14" ht="45">
      <c r="A2414" s="854">
        <v>2724</v>
      </c>
      <c r="B2414" s="888" t="s">
        <v>9595</v>
      </c>
      <c r="C2414" s="887" t="s">
        <v>9596</v>
      </c>
      <c r="D2414" s="887">
        <v>600</v>
      </c>
      <c r="E2414" s="888" t="s">
        <v>145</v>
      </c>
      <c r="F2414" s="857">
        <v>97050</v>
      </c>
      <c r="G2414" s="858" t="s">
        <v>6283</v>
      </c>
      <c r="H2414" s="888" t="s">
        <v>9597</v>
      </c>
      <c r="I2414" s="887"/>
      <c r="J2414" s="887"/>
      <c r="K2414" s="887"/>
      <c r="L2414" s="887"/>
      <c r="M2414" s="887"/>
      <c r="N2414" s="726">
        <f t="shared" si="47"/>
        <v>2292</v>
      </c>
    </row>
    <row r="2415" spans="1:14" ht="45">
      <c r="A2415" s="854">
        <v>2725</v>
      </c>
      <c r="B2415" s="888" t="s">
        <v>9598</v>
      </c>
      <c r="C2415" s="887" t="s">
        <v>9599</v>
      </c>
      <c r="D2415" s="887">
        <v>557</v>
      </c>
      <c r="E2415" s="888" t="s">
        <v>145</v>
      </c>
      <c r="F2415" s="857">
        <v>186060.28</v>
      </c>
      <c r="G2415" s="858" t="s">
        <v>6283</v>
      </c>
      <c r="H2415" s="888" t="s">
        <v>9600</v>
      </c>
      <c r="I2415" s="887"/>
      <c r="J2415" s="887"/>
      <c r="K2415" s="887"/>
      <c r="L2415" s="887"/>
      <c r="M2415" s="887"/>
      <c r="N2415" s="726">
        <f t="shared" si="47"/>
        <v>2293</v>
      </c>
    </row>
    <row r="2416" spans="1:14" ht="45">
      <c r="A2416" s="854">
        <v>2726</v>
      </c>
      <c r="B2416" s="888" t="s">
        <v>9601</v>
      </c>
      <c r="C2416" s="887" t="s">
        <v>9602</v>
      </c>
      <c r="D2416" s="887">
        <v>500</v>
      </c>
      <c r="E2416" s="888" t="s">
        <v>145</v>
      </c>
      <c r="F2416" s="857">
        <v>148050</v>
      </c>
      <c r="G2416" s="858" t="s">
        <v>6283</v>
      </c>
      <c r="H2416" s="888" t="s">
        <v>9603</v>
      </c>
      <c r="I2416" s="887"/>
      <c r="J2416" s="887"/>
      <c r="K2416" s="887"/>
      <c r="L2416" s="887"/>
      <c r="M2416" s="887"/>
      <c r="N2416" s="726">
        <f t="shared" si="47"/>
        <v>2294</v>
      </c>
    </row>
    <row r="2417" spans="1:14" ht="45">
      <c r="A2417" s="854">
        <v>2727</v>
      </c>
      <c r="B2417" s="888" t="s">
        <v>9604</v>
      </c>
      <c r="C2417" s="887" t="s">
        <v>9605</v>
      </c>
      <c r="D2417" s="887">
        <v>521</v>
      </c>
      <c r="E2417" s="888" t="s">
        <v>145</v>
      </c>
      <c r="F2417" s="857">
        <v>123560.36</v>
      </c>
      <c r="G2417" s="858" t="s">
        <v>6283</v>
      </c>
      <c r="H2417" s="888" t="s">
        <v>9606</v>
      </c>
      <c r="I2417" s="887"/>
      <c r="J2417" s="887"/>
      <c r="K2417" s="887"/>
      <c r="L2417" s="887"/>
      <c r="M2417" s="887"/>
      <c r="N2417" s="726">
        <f t="shared" si="47"/>
        <v>2295</v>
      </c>
    </row>
    <row r="2418" spans="1:14" ht="45">
      <c r="A2418" s="854">
        <v>2728</v>
      </c>
      <c r="B2418" s="888" t="s">
        <v>9607</v>
      </c>
      <c r="C2418" s="887" t="s">
        <v>9608</v>
      </c>
      <c r="D2418" s="887">
        <v>446</v>
      </c>
      <c r="E2418" s="888" t="s">
        <v>145</v>
      </c>
      <c r="F2418" s="857">
        <v>105773.36</v>
      </c>
      <c r="G2418" s="858" t="s">
        <v>6283</v>
      </c>
      <c r="H2418" s="888" t="s">
        <v>9609</v>
      </c>
      <c r="I2418" s="887"/>
      <c r="J2418" s="887"/>
      <c r="K2418" s="887"/>
      <c r="L2418" s="887"/>
      <c r="M2418" s="887"/>
      <c r="N2418" s="726">
        <f t="shared" si="47"/>
        <v>2296</v>
      </c>
    </row>
    <row r="2419" spans="1:14" ht="45">
      <c r="A2419" s="854">
        <v>2729</v>
      </c>
      <c r="B2419" s="888" t="s">
        <v>9610</v>
      </c>
      <c r="C2419" s="887" t="s">
        <v>9611</v>
      </c>
      <c r="D2419" s="887">
        <v>600</v>
      </c>
      <c r="E2419" s="888" t="s">
        <v>145</v>
      </c>
      <c r="F2419" s="857">
        <v>161574</v>
      </c>
      <c r="G2419" s="858" t="s">
        <v>6283</v>
      </c>
      <c r="H2419" s="888" t="s">
        <v>9612</v>
      </c>
      <c r="I2419" s="887"/>
      <c r="J2419" s="887"/>
      <c r="K2419" s="887"/>
      <c r="L2419" s="887"/>
      <c r="M2419" s="887"/>
      <c r="N2419" s="726">
        <f t="shared" si="47"/>
        <v>2297</v>
      </c>
    </row>
    <row r="2420" spans="1:14" ht="45">
      <c r="A2420" s="854">
        <v>2730</v>
      </c>
      <c r="B2420" s="888" t="s">
        <v>9613</v>
      </c>
      <c r="C2420" s="887" t="s">
        <v>9614</v>
      </c>
      <c r="D2420" s="887">
        <v>600</v>
      </c>
      <c r="E2420" s="888" t="s">
        <v>145</v>
      </c>
      <c r="F2420" s="857">
        <v>177660</v>
      </c>
      <c r="G2420" s="858" t="s">
        <v>6283</v>
      </c>
      <c r="H2420" s="888" t="s">
        <v>9615</v>
      </c>
      <c r="I2420" s="887"/>
      <c r="J2420" s="887"/>
      <c r="K2420" s="887"/>
      <c r="L2420" s="887"/>
      <c r="M2420" s="887"/>
      <c r="N2420" s="726">
        <f t="shared" si="47"/>
        <v>2298</v>
      </c>
    </row>
    <row r="2421" spans="1:14" ht="45">
      <c r="A2421" s="854">
        <v>2731</v>
      </c>
      <c r="B2421" s="888" t="s">
        <v>9616</v>
      </c>
      <c r="C2421" s="887" t="s">
        <v>9617</v>
      </c>
      <c r="D2421" s="887">
        <v>600</v>
      </c>
      <c r="E2421" s="888" t="s">
        <v>145</v>
      </c>
      <c r="F2421" s="857">
        <v>177660</v>
      </c>
      <c r="G2421" s="858" t="s">
        <v>6283</v>
      </c>
      <c r="H2421" s="888" t="s">
        <v>9618</v>
      </c>
      <c r="I2421" s="887"/>
      <c r="J2421" s="887"/>
      <c r="K2421" s="887"/>
      <c r="L2421" s="887"/>
      <c r="M2421" s="887"/>
      <c r="N2421" s="726">
        <f t="shared" si="47"/>
        <v>2299</v>
      </c>
    </row>
    <row r="2422" spans="1:14" ht="45">
      <c r="A2422" s="854">
        <v>2732</v>
      </c>
      <c r="B2422" s="888" t="s">
        <v>9619</v>
      </c>
      <c r="C2422" s="887" t="s">
        <v>9620</v>
      </c>
      <c r="D2422" s="887">
        <v>562</v>
      </c>
      <c r="E2422" s="888" t="s">
        <v>145</v>
      </c>
      <c r="F2422" s="857">
        <v>133283.92000000001</v>
      </c>
      <c r="G2422" s="858" t="s">
        <v>6283</v>
      </c>
      <c r="H2422" s="888" t="s">
        <v>9621</v>
      </c>
      <c r="I2422" s="887"/>
      <c r="J2422" s="887"/>
      <c r="K2422" s="887"/>
      <c r="L2422" s="887"/>
      <c r="M2422" s="887"/>
      <c r="N2422" s="726">
        <f t="shared" si="47"/>
        <v>2300</v>
      </c>
    </row>
    <row r="2423" spans="1:14" ht="45">
      <c r="A2423" s="854">
        <v>2733</v>
      </c>
      <c r="B2423" s="888" t="s">
        <v>9622</v>
      </c>
      <c r="C2423" s="887" t="s">
        <v>9623</v>
      </c>
      <c r="D2423" s="887">
        <v>600</v>
      </c>
      <c r="E2423" s="888" t="s">
        <v>145</v>
      </c>
      <c r="F2423" s="857">
        <v>161574</v>
      </c>
      <c r="G2423" s="858" t="s">
        <v>6283</v>
      </c>
      <c r="H2423" s="888" t="s">
        <v>9624</v>
      </c>
      <c r="I2423" s="887"/>
      <c r="J2423" s="887"/>
      <c r="K2423" s="887"/>
      <c r="L2423" s="887"/>
      <c r="M2423" s="887"/>
      <c r="N2423" s="726">
        <f t="shared" si="47"/>
        <v>2301</v>
      </c>
    </row>
    <row r="2424" spans="1:14" ht="45">
      <c r="A2424" s="854">
        <v>2734</v>
      </c>
      <c r="B2424" s="888" t="s">
        <v>9625</v>
      </c>
      <c r="C2424" s="887" t="s">
        <v>9626</v>
      </c>
      <c r="D2424" s="887">
        <v>600</v>
      </c>
      <c r="E2424" s="888" t="s">
        <v>145</v>
      </c>
      <c r="F2424" s="857">
        <v>161574</v>
      </c>
      <c r="G2424" s="858" t="s">
        <v>6283</v>
      </c>
      <c r="H2424" s="888" t="s">
        <v>9627</v>
      </c>
      <c r="I2424" s="887"/>
      <c r="J2424" s="887"/>
      <c r="K2424" s="887"/>
      <c r="L2424" s="887"/>
      <c r="M2424" s="887"/>
      <c r="N2424" s="726">
        <f t="shared" si="47"/>
        <v>2302</v>
      </c>
    </row>
    <row r="2425" spans="1:14" ht="45">
      <c r="A2425" s="854">
        <v>2735</v>
      </c>
      <c r="B2425" s="888" t="s">
        <v>9628</v>
      </c>
      <c r="C2425" s="887" t="s">
        <v>9629</v>
      </c>
      <c r="D2425" s="887">
        <v>600</v>
      </c>
      <c r="E2425" s="888" t="s">
        <v>145</v>
      </c>
      <c r="F2425" s="857">
        <v>161574</v>
      </c>
      <c r="G2425" s="858" t="s">
        <v>6283</v>
      </c>
      <c r="H2425" s="888" t="s">
        <v>9630</v>
      </c>
      <c r="I2425" s="887"/>
      <c r="J2425" s="887"/>
      <c r="K2425" s="887"/>
      <c r="L2425" s="887"/>
      <c r="M2425" s="887"/>
      <c r="N2425" s="726">
        <f t="shared" si="47"/>
        <v>2303</v>
      </c>
    </row>
    <row r="2426" spans="1:14" ht="45">
      <c r="A2426" s="854">
        <v>2736</v>
      </c>
      <c r="B2426" s="888" t="s">
        <v>9631</v>
      </c>
      <c r="C2426" s="887" t="s">
        <v>9632</v>
      </c>
      <c r="D2426" s="887">
        <v>661</v>
      </c>
      <c r="E2426" s="888" t="s">
        <v>145</v>
      </c>
      <c r="F2426" s="857">
        <v>156762.76</v>
      </c>
      <c r="G2426" s="858" t="s">
        <v>6283</v>
      </c>
      <c r="H2426" s="888" t="s">
        <v>9633</v>
      </c>
      <c r="I2426" s="887"/>
      <c r="J2426" s="887"/>
      <c r="K2426" s="887"/>
      <c r="L2426" s="887"/>
      <c r="M2426" s="887"/>
      <c r="N2426" s="726">
        <f t="shared" si="47"/>
        <v>2304</v>
      </c>
    </row>
    <row r="2427" spans="1:14" ht="45">
      <c r="A2427" s="854">
        <v>2737</v>
      </c>
      <c r="B2427" s="888" t="s">
        <v>9634</v>
      </c>
      <c r="C2427" s="887" t="s">
        <v>9635</v>
      </c>
      <c r="D2427" s="887">
        <v>600</v>
      </c>
      <c r="E2427" s="888" t="s">
        <v>145</v>
      </c>
      <c r="F2427" s="857">
        <v>103680</v>
      </c>
      <c r="G2427" s="858" t="s">
        <v>6283</v>
      </c>
      <c r="H2427" s="888" t="s">
        <v>9636</v>
      </c>
      <c r="I2427" s="887"/>
      <c r="J2427" s="887"/>
      <c r="K2427" s="887"/>
      <c r="L2427" s="887"/>
      <c r="M2427" s="887"/>
      <c r="N2427" s="726">
        <f t="shared" si="47"/>
        <v>2305</v>
      </c>
    </row>
    <row r="2428" spans="1:14" ht="45">
      <c r="A2428" s="854">
        <v>2738</v>
      </c>
      <c r="B2428" s="888" t="s">
        <v>9637</v>
      </c>
      <c r="C2428" s="887" t="s">
        <v>9638</v>
      </c>
      <c r="D2428" s="887">
        <v>534</v>
      </c>
      <c r="E2428" s="888" t="s">
        <v>145</v>
      </c>
      <c r="F2428" s="857">
        <v>126643.44</v>
      </c>
      <c r="G2428" s="858" t="s">
        <v>6283</v>
      </c>
      <c r="H2428" s="888" t="s">
        <v>9639</v>
      </c>
      <c r="I2428" s="887"/>
      <c r="J2428" s="887"/>
      <c r="K2428" s="887"/>
      <c r="L2428" s="887"/>
      <c r="M2428" s="887"/>
      <c r="N2428" s="726">
        <f t="shared" si="47"/>
        <v>2306</v>
      </c>
    </row>
    <row r="2429" spans="1:14" ht="45">
      <c r="A2429" s="854">
        <v>2739</v>
      </c>
      <c r="B2429" s="888" t="s">
        <v>9640</v>
      </c>
      <c r="C2429" s="887" t="s">
        <v>9641</v>
      </c>
      <c r="D2429" s="887">
        <v>600</v>
      </c>
      <c r="E2429" s="888" t="s">
        <v>145</v>
      </c>
      <c r="F2429" s="857">
        <v>161574</v>
      </c>
      <c r="G2429" s="858" t="s">
        <v>6283</v>
      </c>
      <c r="H2429" s="888" t="s">
        <v>9642</v>
      </c>
      <c r="I2429" s="887"/>
      <c r="J2429" s="887"/>
      <c r="K2429" s="887"/>
      <c r="L2429" s="887"/>
      <c r="M2429" s="887"/>
      <c r="N2429" s="726">
        <f t="shared" si="47"/>
        <v>2307</v>
      </c>
    </row>
    <row r="2430" spans="1:14" ht="45">
      <c r="A2430" s="854">
        <v>2740</v>
      </c>
      <c r="B2430" s="888" t="s">
        <v>9643</v>
      </c>
      <c r="C2430" s="887" t="s">
        <v>9644</v>
      </c>
      <c r="D2430" s="887">
        <v>301</v>
      </c>
      <c r="E2430" s="888" t="s">
        <v>145</v>
      </c>
      <c r="F2430" s="857">
        <v>94191.93</v>
      </c>
      <c r="G2430" s="858" t="s">
        <v>6283</v>
      </c>
      <c r="H2430" s="888" t="s">
        <v>9645</v>
      </c>
      <c r="I2430" s="887"/>
      <c r="J2430" s="887"/>
      <c r="K2430" s="887"/>
      <c r="L2430" s="887"/>
      <c r="M2430" s="887"/>
      <c r="N2430" s="726">
        <f t="shared" si="47"/>
        <v>2308</v>
      </c>
    </row>
    <row r="2431" spans="1:14" ht="45">
      <c r="A2431" s="854">
        <v>2741</v>
      </c>
      <c r="B2431" s="888" t="s">
        <v>9646</v>
      </c>
      <c r="C2431" s="887" t="s">
        <v>9647</v>
      </c>
      <c r="D2431" s="887">
        <v>508</v>
      </c>
      <c r="E2431" s="888" t="s">
        <v>145</v>
      </c>
      <c r="F2431" s="857">
        <v>120477.28</v>
      </c>
      <c r="G2431" s="858" t="s">
        <v>6283</v>
      </c>
      <c r="H2431" s="888" t="s">
        <v>9648</v>
      </c>
      <c r="I2431" s="887"/>
      <c r="J2431" s="887"/>
      <c r="K2431" s="887"/>
      <c r="L2431" s="887"/>
      <c r="M2431" s="887"/>
      <c r="N2431" s="726">
        <f t="shared" si="47"/>
        <v>2309</v>
      </c>
    </row>
    <row r="2432" spans="1:14" ht="45">
      <c r="A2432" s="854">
        <v>2742</v>
      </c>
      <c r="B2432" s="888" t="s">
        <v>9649</v>
      </c>
      <c r="C2432" s="887" t="s">
        <v>9650</v>
      </c>
      <c r="D2432" s="887">
        <v>490</v>
      </c>
      <c r="E2432" s="888" t="s">
        <v>145</v>
      </c>
      <c r="F2432" s="857">
        <v>116208.4</v>
      </c>
      <c r="G2432" s="858" t="s">
        <v>6283</v>
      </c>
      <c r="H2432" s="888" t="s">
        <v>9651</v>
      </c>
      <c r="I2432" s="887"/>
      <c r="J2432" s="887"/>
      <c r="K2432" s="887"/>
      <c r="L2432" s="887"/>
      <c r="M2432" s="887"/>
      <c r="N2432" s="726">
        <f t="shared" si="47"/>
        <v>2310</v>
      </c>
    </row>
    <row r="2433" spans="1:14" ht="45">
      <c r="A2433" s="854">
        <v>2743</v>
      </c>
      <c r="B2433" s="888" t="s">
        <v>9652</v>
      </c>
      <c r="C2433" s="887" t="s">
        <v>9653</v>
      </c>
      <c r="D2433" s="887">
        <v>402</v>
      </c>
      <c r="E2433" s="888" t="s">
        <v>145</v>
      </c>
      <c r="F2433" s="857">
        <v>129130.44</v>
      </c>
      <c r="G2433" s="858" t="s">
        <v>6283</v>
      </c>
      <c r="H2433" s="888" t="s">
        <v>9654</v>
      </c>
      <c r="I2433" s="887"/>
      <c r="J2433" s="887"/>
      <c r="K2433" s="887"/>
      <c r="L2433" s="887"/>
      <c r="M2433" s="887"/>
      <c r="N2433" s="726">
        <f t="shared" si="47"/>
        <v>2311</v>
      </c>
    </row>
    <row r="2434" spans="1:14" ht="45">
      <c r="A2434" s="854">
        <v>2744</v>
      </c>
      <c r="B2434" s="888" t="s">
        <v>9655</v>
      </c>
      <c r="C2434" s="887" t="s">
        <v>9656</v>
      </c>
      <c r="D2434" s="887">
        <v>600</v>
      </c>
      <c r="E2434" s="888" t="s">
        <v>145</v>
      </c>
      <c r="F2434" s="857">
        <v>161574</v>
      </c>
      <c r="G2434" s="858" t="s">
        <v>6283</v>
      </c>
      <c r="H2434" s="888" t="s">
        <v>9657</v>
      </c>
      <c r="I2434" s="887"/>
      <c r="J2434" s="887"/>
      <c r="K2434" s="887"/>
      <c r="L2434" s="887"/>
      <c r="M2434" s="887"/>
      <c r="N2434" s="726">
        <f t="shared" si="47"/>
        <v>2312</v>
      </c>
    </row>
    <row r="2435" spans="1:14" ht="45">
      <c r="A2435" s="854">
        <v>2745</v>
      </c>
      <c r="B2435" s="888" t="s">
        <v>9658</v>
      </c>
      <c r="C2435" s="887" t="s">
        <v>9659</v>
      </c>
      <c r="D2435" s="887">
        <v>600</v>
      </c>
      <c r="E2435" s="888" t="s">
        <v>145</v>
      </c>
      <c r="F2435" s="857">
        <v>161574</v>
      </c>
      <c r="G2435" s="858" t="s">
        <v>6283</v>
      </c>
      <c r="H2435" s="888" t="s">
        <v>9660</v>
      </c>
      <c r="I2435" s="887"/>
      <c r="J2435" s="887"/>
      <c r="K2435" s="887"/>
      <c r="L2435" s="887"/>
      <c r="M2435" s="887"/>
      <c r="N2435" s="726">
        <f t="shared" si="47"/>
        <v>2313</v>
      </c>
    </row>
    <row r="2436" spans="1:14" ht="45">
      <c r="A2436" s="854">
        <v>2746</v>
      </c>
      <c r="B2436" s="888" t="s">
        <v>9661</v>
      </c>
      <c r="C2436" s="887" t="s">
        <v>9662</v>
      </c>
      <c r="D2436" s="887">
        <v>600</v>
      </c>
      <c r="E2436" s="888" t="s">
        <v>145</v>
      </c>
      <c r="F2436" s="857">
        <v>161574</v>
      </c>
      <c r="G2436" s="858" t="s">
        <v>6283</v>
      </c>
      <c r="H2436" s="888" t="s">
        <v>9663</v>
      </c>
      <c r="I2436" s="887"/>
      <c r="J2436" s="887"/>
      <c r="K2436" s="887"/>
      <c r="L2436" s="887"/>
      <c r="M2436" s="887"/>
      <c r="N2436" s="726">
        <f t="shared" si="47"/>
        <v>2314</v>
      </c>
    </row>
    <row r="2437" spans="1:14" ht="45">
      <c r="A2437" s="854">
        <v>2747</v>
      </c>
      <c r="B2437" s="888" t="s">
        <v>9665</v>
      </c>
      <c r="C2437" s="887" t="s">
        <v>9666</v>
      </c>
      <c r="D2437" s="887">
        <v>510</v>
      </c>
      <c r="E2437" s="888" t="s">
        <v>145</v>
      </c>
      <c r="F2437" s="857">
        <v>120951.6</v>
      </c>
      <c r="G2437" s="858" t="s">
        <v>6283</v>
      </c>
      <c r="H2437" s="888" t="s">
        <v>9667</v>
      </c>
      <c r="I2437" s="887"/>
      <c r="J2437" s="887"/>
      <c r="K2437" s="887"/>
      <c r="L2437" s="887"/>
      <c r="M2437" s="887"/>
      <c r="N2437" s="726">
        <f t="shared" si="47"/>
        <v>2315</v>
      </c>
    </row>
    <row r="2438" spans="1:14" ht="45">
      <c r="A2438" s="854">
        <v>2748</v>
      </c>
      <c r="B2438" s="888" t="s">
        <v>9668</v>
      </c>
      <c r="C2438" s="887" t="s">
        <v>9669</v>
      </c>
      <c r="D2438" s="887">
        <v>536</v>
      </c>
      <c r="E2438" s="888" t="s">
        <v>145</v>
      </c>
      <c r="F2438" s="857">
        <v>172173.92</v>
      </c>
      <c r="G2438" s="858" t="s">
        <v>6283</v>
      </c>
      <c r="H2438" s="888" t="s">
        <v>9670</v>
      </c>
      <c r="I2438" s="887"/>
      <c r="J2438" s="887"/>
      <c r="K2438" s="887"/>
      <c r="L2438" s="887"/>
      <c r="M2438" s="887"/>
      <c r="N2438" s="726">
        <f t="shared" si="47"/>
        <v>2316</v>
      </c>
    </row>
    <row r="2439" spans="1:14" ht="45">
      <c r="A2439" s="854">
        <v>2749</v>
      </c>
      <c r="B2439" s="888" t="s">
        <v>9671</v>
      </c>
      <c r="C2439" s="887" t="s">
        <v>9672</v>
      </c>
      <c r="D2439" s="887">
        <v>535</v>
      </c>
      <c r="E2439" s="888" t="s">
        <v>145</v>
      </c>
      <c r="F2439" s="857">
        <v>168019.8</v>
      </c>
      <c r="G2439" s="858" t="s">
        <v>6283</v>
      </c>
      <c r="H2439" s="888" t="s">
        <v>9673</v>
      </c>
      <c r="I2439" s="887"/>
      <c r="J2439" s="887"/>
      <c r="K2439" s="887"/>
      <c r="L2439" s="887"/>
      <c r="M2439" s="887"/>
      <c r="N2439" s="726">
        <f t="shared" si="47"/>
        <v>2317</v>
      </c>
    </row>
    <row r="2440" spans="1:14" ht="45">
      <c r="A2440" s="854">
        <v>2750</v>
      </c>
      <c r="B2440" s="888" t="s">
        <v>9674</v>
      </c>
      <c r="C2440" s="887" t="s">
        <v>9675</v>
      </c>
      <c r="D2440" s="887">
        <v>600</v>
      </c>
      <c r="E2440" s="888" t="s">
        <v>145</v>
      </c>
      <c r="F2440" s="857">
        <v>97050</v>
      </c>
      <c r="G2440" s="858" t="s">
        <v>6283</v>
      </c>
      <c r="H2440" s="888" t="s">
        <v>9676</v>
      </c>
      <c r="I2440" s="887"/>
      <c r="J2440" s="887"/>
      <c r="K2440" s="887"/>
      <c r="L2440" s="887"/>
      <c r="M2440" s="887"/>
      <c r="N2440" s="726">
        <f t="shared" si="47"/>
        <v>2318</v>
      </c>
    </row>
    <row r="2441" spans="1:14" ht="45">
      <c r="A2441" s="854">
        <v>2651</v>
      </c>
      <c r="B2441" s="888" t="s">
        <v>9677</v>
      </c>
      <c r="C2441" s="887" t="s">
        <v>9678</v>
      </c>
      <c r="D2441" s="887">
        <v>600</v>
      </c>
      <c r="E2441" s="888" t="s">
        <v>145</v>
      </c>
      <c r="F2441" s="857">
        <v>161574</v>
      </c>
      <c r="G2441" s="858" t="s">
        <v>6283</v>
      </c>
      <c r="H2441" s="888" t="s">
        <v>9679</v>
      </c>
      <c r="I2441" s="887"/>
      <c r="J2441" s="887"/>
      <c r="K2441" s="887"/>
      <c r="L2441" s="887"/>
      <c r="M2441" s="887"/>
      <c r="N2441" s="726">
        <f t="shared" si="47"/>
        <v>2319</v>
      </c>
    </row>
    <row r="2442" spans="1:14" ht="45">
      <c r="A2442" s="854">
        <v>2752</v>
      </c>
      <c r="B2442" s="888" t="s">
        <v>9680</v>
      </c>
      <c r="C2442" s="887" t="s">
        <v>9681</v>
      </c>
      <c r="D2442" s="887">
        <v>600</v>
      </c>
      <c r="E2442" s="888" t="s">
        <v>145</v>
      </c>
      <c r="F2442" s="857">
        <v>161574</v>
      </c>
      <c r="G2442" s="858" t="s">
        <v>6283</v>
      </c>
      <c r="H2442" s="888" t="s">
        <v>9682</v>
      </c>
      <c r="I2442" s="887"/>
      <c r="J2442" s="887"/>
      <c r="K2442" s="887"/>
      <c r="L2442" s="887"/>
      <c r="M2442" s="887"/>
      <c r="N2442" s="726">
        <f t="shared" si="47"/>
        <v>2320</v>
      </c>
    </row>
    <row r="2443" spans="1:14" ht="45">
      <c r="A2443" s="854">
        <v>2753</v>
      </c>
      <c r="B2443" s="888" t="s">
        <v>9683</v>
      </c>
      <c r="C2443" s="887" t="s">
        <v>9684</v>
      </c>
      <c r="D2443" s="887">
        <v>600</v>
      </c>
      <c r="E2443" s="888" t="s">
        <v>145</v>
      </c>
      <c r="F2443" s="857">
        <v>161574</v>
      </c>
      <c r="G2443" s="858" t="s">
        <v>6283</v>
      </c>
      <c r="H2443" s="888" t="s">
        <v>9685</v>
      </c>
      <c r="I2443" s="887"/>
      <c r="J2443" s="887"/>
      <c r="K2443" s="887"/>
      <c r="L2443" s="887"/>
      <c r="M2443" s="887"/>
      <c r="N2443" s="726">
        <f t="shared" si="47"/>
        <v>2321</v>
      </c>
    </row>
    <row r="2444" spans="1:14" ht="45">
      <c r="A2444" s="854">
        <v>2754</v>
      </c>
      <c r="B2444" s="888" t="s">
        <v>9686</v>
      </c>
      <c r="C2444" s="887" t="s">
        <v>9687</v>
      </c>
      <c r="D2444" s="887">
        <v>670</v>
      </c>
      <c r="E2444" s="888" t="s">
        <v>145</v>
      </c>
      <c r="F2444" s="857">
        <v>232657.5</v>
      </c>
      <c r="G2444" s="858" t="s">
        <v>6283</v>
      </c>
      <c r="H2444" s="888" t="s">
        <v>9688</v>
      </c>
      <c r="I2444" s="887"/>
      <c r="J2444" s="887"/>
      <c r="K2444" s="887"/>
      <c r="L2444" s="887"/>
      <c r="M2444" s="887"/>
      <c r="N2444" s="726">
        <f t="shared" si="47"/>
        <v>2322</v>
      </c>
    </row>
    <row r="2445" spans="1:14" ht="45">
      <c r="A2445" s="854">
        <v>2755</v>
      </c>
      <c r="B2445" s="888" t="s">
        <v>9689</v>
      </c>
      <c r="C2445" s="887" t="s">
        <v>9690</v>
      </c>
      <c r="D2445" s="887">
        <v>600</v>
      </c>
      <c r="E2445" s="888" t="s">
        <v>145</v>
      </c>
      <c r="F2445" s="857">
        <v>161574</v>
      </c>
      <c r="G2445" s="858" t="s">
        <v>6283</v>
      </c>
      <c r="H2445" s="888" t="s">
        <v>9691</v>
      </c>
      <c r="I2445" s="887"/>
      <c r="J2445" s="887"/>
      <c r="K2445" s="887"/>
      <c r="L2445" s="887"/>
      <c r="M2445" s="887"/>
      <c r="N2445" s="726">
        <f t="shared" si="47"/>
        <v>2323</v>
      </c>
    </row>
    <row r="2446" spans="1:14" ht="45">
      <c r="A2446" s="854">
        <v>2756</v>
      </c>
      <c r="B2446" s="888" t="s">
        <v>9692</v>
      </c>
      <c r="C2446" s="887" t="s">
        <v>9693</v>
      </c>
      <c r="D2446" s="887">
        <v>600</v>
      </c>
      <c r="E2446" s="888" t="s">
        <v>145</v>
      </c>
      <c r="F2446" s="857">
        <v>161574</v>
      </c>
      <c r="G2446" s="858" t="s">
        <v>6283</v>
      </c>
      <c r="H2446" s="888" t="s">
        <v>9694</v>
      </c>
      <c r="I2446" s="887"/>
      <c r="J2446" s="887"/>
      <c r="K2446" s="887"/>
      <c r="L2446" s="887"/>
      <c r="M2446" s="887"/>
      <c r="N2446" s="726">
        <f t="shared" si="47"/>
        <v>2324</v>
      </c>
    </row>
    <row r="2447" spans="1:14" ht="45">
      <c r="A2447" s="854">
        <v>2757</v>
      </c>
      <c r="B2447" s="888" t="s">
        <v>9695</v>
      </c>
      <c r="C2447" s="887" t="s">
        <v>9696</v>
      </c>
      <c r="D2447" s="887">
        <v>600</v>
      </c>
      <c r="E2447" s="888" t="s">
        <v>145</v>
      </c>
      <c r="F2447" s="857">
        <v>161574</v>
      </c>
      <c r="G2447" s="858" t="s">
        <v>6283</v>
      </c>
      <c r="H2447" s="888" t="s">
        <v>9697</v>
      </c>
      <c r="I2447" s="887"/>
      <c r="J2447" s="887"/>
      <c r="K2447" s="887"/>
      <c r="L2447" s="887"/>
      <c r="M2447" s="887"/>
      <c r="N2447" s="726">
        <f t="shared" si="47"/>
        <v>2325</v>
      </c>
    </row>
    <row r="2448" spans="1:14" ht="45">
      <c r="A2448" s="854">
        <v>2758</v>
      </c>
      <c r="B2448" s="888" t="s">
        <v>9698</v>
      </c>
      <c r="C2448" s="887" t="s">
        <v>9699</v>
      </c>
      <c r="D2448" s="887">
        <v>596</v>
      </c>
      <c r="E2448" s="888" t="s">
        <v>145</v>
      </c>
      <c r="F2448" s="857">
        <v>141347.35999999999</v>
      </c>
      <c r="G2448" s="858" t="s">
        <v>6283</v>
      </c>
      <c r="H2448" s="888" t="s">
        <v>9700</v>
      </c>
      <c r="I2448" s="887"/>
      <c r="J2448" s="887"/>
      <c r="K2448" s="887"/>
      <c r="L2448" s="887"/>
      <c r="M2448" s="887"/>
      <c r="N2448" s="726">
        <f t="shared" si="47"/>
        <v>2326</v>
      </c>
    </row>
    <row r="2449" spans="1:14" ht="45">
      <c r="A2449" s="854">
        <v>2759</v>
      </c>
      <c r="B2449" s="888" t="s">
        <v>9701</v>
      </c>
      <c r="C2449" s="887" t="s">
        <v>9702</v>
      </c>
      <c r="D2449" s="887">
        <v>497</v>
      </c>
      <c r="E2449" s="888" t="s">
        <v>145</v>
      </c>
      <c r="F2449" s="857">
        <v>117868.52</v>
      </c>
      <c r="G2449" s="858" t="s">
        <v>6283</v>
      </c>
      <c r="H2449" s="888" t="s">
        <v>9703</v>
      </c>
      <c r="I2449" s="887"/>
      <c r="J2449" s="887"/>
      <c r="K2449" s="887"/>
      <c r="L2449" s="887"/>
      <c r="M2449" s="887"/>
      <c r="N2449" s="726">
        <f t="shared" si="47"/>
        <v>2327</v>
      </c>
    </row>
    <row r="2450" spans="1:14" ht="45">
      <c r="A2450" s="854">
        <v>2760</v>
      </c>
      <c r="B2450" s="888" t="s">
        <v>9704</v>
      </c>
      <c r="C2450" s="887" t="s">
        <v>9705</v>
      </c>
      <c r="D2450" s="887">
        <v>600</v>
      </c>
      <c r="E2450" s="888" t="s">
        <v>145</v>
      </c>
      <c r="F2450" s="857">
        <v>161574</v>
      </c>
      <c r="G2450" s="858" t="s">
        <v>6283</v>
      </c>
      <c r="H2450" s="888" t="s">
        <v>9706</v>
      </c>
      <c r="I2450" s="887"/>
      <c r="J2450" s="887"/>
      <c r="K2450" s="887"/>
      <c r="L2450" s="887"/>
      <c r="M2450" s="887"/>
      <c r="N2450" s="726">
        <f t="shared" si="47"/>
        <v>2328</v>
      </c>
    </row>
    <row r="2451" spans="1:14" ht="45">
      <c r="A2451" s="854">
        <v>2761</v>
      </c>
      <c r="B2451" s="888" t="s">
        <v>9707</v>
      </c>
      <c r="C2451" s="887" t="s">
        <v>9708</v>
      </c>
      <c r="D2451" s="887">
        <v>503</v>
      </c>
      <c r="E2451" s="888" t="s">
        <v>145</v>
      </c>
      <c r="F2451" s="857">
        <v>119291.48</v>
      </c>
      <c r="G2451" s="858" t="s">
        <v>6283</v>
      </c>
      <c r="H2451" s="888" t="s">
        <v>9709</v>
      </c>
      <c r="I2451" s="887"/>
      <c r="J2451" s="887"/>
      <c r="K2451" s="887"/>
      <c r="L2451" s="887"/>
      <c r="M2451" s="887"/>
      <c r="N2451" s="726">
        <f t="shared" si="47"/>
        <v>2329</v>
      </c>
    </row>
    <row r="2452" spans="1:14" ht="45">
      <c r="A2452" s="854">
        <v>2762</v>
      </c>
      <c r="B2452" s="888" t="s">
        <v>9710</v>
      </c>
      <c r="C2452" s="887" t="s">
        <v>9711</v>
      </c>
      <c r="D2452" s="887">
        <v>502</v>
      </c>
      <c r="E2452" s="888" t="s">
        <v>145</v>
      </c>
      <c r="F2452" s="857">
        <v>119054.32</v>
      </c>
      <c r="G2452" s="858" t="s">
        <v>6283</v>
      </c>
      <c r="H2452" s="888" t="s">
        <v>9712</v>
      </c>
      <c r="I2452" s="887"/>
      <c r="J2452" s="887"/>
      <c r="K2452" s="887"/>
      <c r="L2452" s="887"/>
      <c r="M2452" s="887"/>
      <c r="N2452" s="726">
        <f t="shared" si="47"/>
        <v>2330</v>
      </c>
    </row>
    <row r="2453" spans="1:14" ht="45">
      <c r="A2453" s="854">
        <v>2763</v>
      </c>
      <c r="B2453" s="888" t="s">
        <v>9713</v>
      </c>
      <c r="C2453" s="887" t="s">
        <v>9714</v>
      </c>
      <c r="D2453" s="887">
        <v>600</v>
      </c>
      <c r="E2453" s="888" t="s">
        <v>145</v>
      </c>
      <c r="F2453" s="857">
        <v>161574</v>
      </c>
      <c r="G2453" s="858" t="s">
        <v>6283</v>
      </c>
      <c r="H2453" s="888" t="s">
        <v>9715</v>
      </c>
      <c r="I2453" s="887"/>
      <c r="J2453" s="887"/>
      <c r="K2453" s="887"/>
      <c r="L2453" s="887"/>
      <c r="M2453" s="887"/>
      <c r="N2453" s="726">
        <f t="shared" si="47"/>
        <v>2331</v>
      </c>
    </row>
    <row r="2454" spans="1:14" ht="45">
      <c r="A2454" s="854">
        <v>2764</v>
      </c>
      <c r="B2454" s="888" t="s">
        <v>9716</v>
      </c>
      <c r="C2454" s="887" t="s">
        <v>9717</v>
      </c>
      <c r="D2454" s="887">
        <v>600</v>
      </c>
      <c r="E2454" s="888" t="s">
        <v>145</v>
      </c>
      <c r="F2454" s="857">
        <v>165126</v>
      </c>
      <c r="G2454" s="858" t="s">
        <v>6283</v>
      </c>
      <c r="H2454" s="888" t="s">
        <v>9718</v>
      </c>
      <c r="I2454" s="887"/>
      <c r="J2454" s="887"/>
      <c r="K2454" s="887"/>
      <c r="L2454" s="887"/>
      <c r="M2454" s="887"/>
      <c r="N2454" s="726">
        <f t="shared" si="47"/>
        <v>2332</v>
      </c>
    </row>
    <row r="2455" spans="1:14" ht="45">
      <c r="A2455" s="854">
        <v>2765</v>
      </c>
      <c r="B2455" s="888" t="s">
        <v>9719</v>
      </c>
      <c r="C2455" s="887" t="s">
        <v>9720</v>
      </c>
      <c r="D2455" s="887">
        <v>357</v>
      </c>
      <c r="E2455" s="888" t="s">
        <v>145</v>
      </c>
      <c r="F2455" s="857">
        <v>114675.54</v>
      </c>
      <c r="G2455" s="858" t="s">
        <v>6283</v>
      </c>
      <c r="H2455" s="888" t="s">
        <v>9721</v>
      </c>
      <c r="I2455" s="887"/>
      <c r="J2455" s="887"/>
      <c r="K2455" s="887"/>
      <c r="L2455" s="887"/>
      <c r="M2455" s="887"/>
      <c r="N2455" s="726">
        <f t="shared" si="47"/>
        <v>2333</v>
      </c>
    </row>
    <row r="2456" spans="1:14" ht="45">
      <c r="A2456" s="854">
        <v>2766</v>
      </c>
      <c r="B2456" s="888" t="s">
        <v>9722</v>
      </c>
      <c r="C2456" s="887" t="s">
        <v>9723</v>
      </c>
      <c r="D2456" s="887">
        <v>838</v>
      </c>
      <c r="E2456" s="888" t="s">
        <v>145</v>
      </c>
      <c r="F2456" s="857">
        <v>198740.08</v>
      </c>
      <c r="G2456" s="858" t="s">
        <v>6283</v>
      </c>
      <c r="H2456" s="888" t="s">
        <v>9724</v>
      </c>
      <c r="I2456" s="887"/>
      <c r="J2456" s="887"/>
      <c r="K2456" s="887"/>
      <c r="L2456" s="887"/>
      <c r="M2456" s="887"/>
      <c r="N2456" s="726">
        <f t="shared" si="47"/>
        <v>2334</v>
      </c>
    </row>
    <row r="2457" spans="1:14" ht="45">
      <c r="A2457" s="854">
        <v>2767</v>
      </c>
      <c r="B2457" s="888" t="s">
        <v>9725</v>
      </c>
      <c r="C2457" s="887" t="s">
        <v>9726</v>
      </c>
      <c r="D2457" s="887">
        <v>600</v>
      </c>
      <c r="E2457" s="888" t="s">
        <v>145</v>
      </c>
      <c r="F2457" s="857">
        <v>161574</v>
      </c>
      <c r="G2457" s="858" t="s">
        <v>6283</v>
      </c>
      <c r="H2457" s="888" t="s">
        <v>9727</v>
      </c>
      <c r="I2457" s="887"/>
      <c r="J2457" s="887"/>
      <c r="K2457" s="887"/>
      <c r="L2457" s="887"/>
      <c r="M2457" s="887"/>
      <c r="N2457" s="726">
        <f t="shared" si="47"/>
        <v>2335</v>
      </c>
    </row>
    <row r="2458" spans="1:14" ht="45">
      <c r="A2458" s="854">
        <v>2868</v>
      </c>
      <c r="B2458" s="888" t="s">
        <v>9728</v>
      </c>
      <c r="C2458" s="887" t="s">
        <v>9729</v>
      </c>
      <c r="D2458" s="887">
        <v>600</v>
      </c>
      <c r="E2458" s="888" t="s">
        <v>145</v>
      </c>
      <c r="F2458" s="857">
        <v>161574</v>
      </c>
      <c r="G2458" s="858" t="s">
        <v>6283</v>
      </c>
      <c r="H2458" s="888" t="s">
        <v>9730</v>
      </c>
      <c r="I2458" s="887"/>
      <c r="J2458" s="887"/>
      <c r="K2458" s="887"/>
      <c r="L2458" s="887"/>
      <c r="M2458" s="887"/>
      <c r="N2458" s="726">
        <f t="shared" si="47"/>
        <v>2336</v>
      </c>
    </row>
    <row r="2459" spans="1:14" ht="45">
      <c r="A2459" s="854">
        <v>2769</v>
      </c>
      <c r="B2459" s="888" t="s">
        <v>9731</v>
      </c>
      <c r="C2459" s="887" t="s">
        <v>9732</v>
      </c>
      <c r="D2459" s="887">
        <v>458</v>
      </c>
      <c r="E2459" s="888" t="s">
        <v>145</v>
      </c>
      <c r="F2459" s="857">
        <v>108619.28</v>
      </c>
      <c r="G2459" s="858" t="s">
        <v>6283</v>
      </c>
      <c r="H2459" s="888" t="s">
        <v>9733</v>
      </c>
      <c r="I2459" s="887"/>
      <c r="J2459" s="887"/>
      <c r="K2459" s="887"/>
      <c r="L2459" s="887"/>
      <c r="M2459" s="887"/>
      <c r="N2459" s="726">
        <f t="shared" si="47"/>
        <v>2337</v>
      </c>
    </row>
    <row r="2460" spans="1:14" ht="45">
      <c r="A2460" s="854">
        <v>2770</v>
      </c>
      <c r="B2460" s="888" t="s">
        <v>9734</v>
      </c>
      <c r="C2460" s="887" t="s">
        <v>9735</v>
      </c>
      <c r="D2460" s="887">
        <v>600</v>
      </c>
      <c r="E2460" s="888" t="s">
        <v>145</v>
      </c>
      <c r="F2460" s="857">
        <v>161574</v>
      </c>
      <c r="G2460" s="858" t="s">
        <v>6283</v>
      </c>
      <c r="H2460" s="888" t="s">
        <v>9736</v>
      </c>
      <c r="I2460" s="887"/>
      <c r="J2460" s="887"/>
      <c r="K2460" s="887"/>
      <c r="L2460" s="887"/>
      <c r="M2460" s="887"/>
      <c r="N2460" s="726">
        <f t="shared" si="47"/>
        <v>2338</v>
      </c>
    </row>
    <row r="2461" spans="1:14" ht="45">
      <c r="A2461" s="854">
        <v>2771</v>
      </c>
      <c r="B2461" s="888" t="s">
        <v>9737</v>
      </c>
      <c r="C2461" s="887" t="s">
        <v>9738</v>
      </c>
      <c r="D2461" s="887">
        <v>600</v>
      </c>
      <c r="E2461" s="888" t="s">
        <v>145</v>
      </c>
      <c r="F2461" s="857">
        <v>161574</v>
      </c>
      <c r="G2461" s="858" t="s">
        <v>6283</v>
      </c>
      <c r="H2461" s="888" t="s">
        <v>9739</v>
      </c>
      <c r="I2461" s="887"/>
      <c r="J2461" s="887"/>
      <c r="K2461" s="887"/>
      <c r="L2461" s="887"/>
      <c r="M2461" s="887"/>
      <c r="N2461" s="726">
        <f t="shared" si="47"/>
        <v>2339</v>
      </c>
    </row>
    <row r="2462" spans="1:14" ht="45">
      <c r="A2462" s="854">
        <v>2772</v>
      </c>
      <c r="B2462" s="888" t="s">
        <v>9740</v>
      </c>
      <c r="C2462" s="887" t="s">
        <v>9741</v>
      </c>
      <c r="D2462" s="887">
        <v>567</v>
      </c>
      <c r="E2462" s="888" t="s">
        <v>145</v>
      </c>
      <c r="F2462" s="857">
        <v>134469.72</v>
      </c>
      <c r="G2462" s="858" t="s">
        <v>6283</v>
      </c>
      <c r="H2462" s="888" t="s">
        <v>9742</v>
      </c>
      <c r="I2462" s="887"/>
      <c r="J2462" s="887"/>
      <c r="K2462" s="887"/>
      <c r="L2462" s="887"/>
      <c r="M2462" s="887"/>
      <c r="N2462" s="726">
        <f t="shared" si="47"/>
        <v>2340</v>
      </c>
    </row>
    <row r="2463" spans="1:14" ht="45">
      <c r="A2463" s="854">
        <v>2773</v>
      </c>
      <c r="B2463" s="888" t="s">
        <v>9743</v>
      </c>
      <c r="C2463" s="887" t="s">
        <v>9744</v>
      </c>
      <c r="D2463" s="887">
        <v>600</v>
      </c>
      <c r="E2463" s="888" t="s">
        <v>145</v>
      </c>
      <c r="F2463" s="857">
        <v>97050</v>
      </c>
      <c r="G2463" s="858" t="s">
        <v>6283</v>
      </c>
      <c r="H2463" s="888" t="s">
        <v>9745</v>
      </c>
      <c r="I2463" s="887"/>
      <c r="J2463" s="887"/>
      <c r="K2463" s="887"/>
      <c r="L2463" s="887"/>
      <c r="M2463" s="887"/>
      <c r="N2463" s="726">
        <f t="shared" si="47"/>
        <v>2341</v>
      </c>
    </row>
    <row r="2464" spans="1:14" ht="45">
      <c r="A2464" s="854">
        <v>2774</v>
      </c>
      <c r="B2464" s="888" t="s">
        <v>9746</v>
      </c>
      <c r="C2464" s="887" t="s">
        <v>9747</v>
      </c>
      <c r="D2464" s="887">
        <v>1200</v>
      </c>
      <c r="E2464" s="888" t="s">
        <v>145</v>
      </c>
      <c r="F2464" s="857">
        <v>194100</v>
      </c>
      <c r="G2464" s="858" t="s">
        <v>6283</v>
      </c>
      <c r="H2464" s="888" t="s">
        <v>9748</v>
      </c>
      <c r="I2464" s="887"/>
      <c r="J2464" s="887"/>
      <c r="K2464" s="887"/>
      <c r="L2464" s="887"/>
      <c r="M2464" s="887"/>
      <c r="N2464" s="726">
        <f t="shared" si="47"/>
        <v>2342</v>
      </c>
    </row>
    <row r="2465" spans="1:14" ht="45">
      <c r="A2465" s="854">
        <v>2775</v>
      </c>
      <c r="B2465" s="888" t="s">
        <v>9749</v>
      </c>
      <c r="C2465" s="887" t="s">
        <v>9750</v>
      </c>
      <c r="D2465" s="887">
        <v>600</v>
      </c>
      <c r="E2465" s="888" t="s">
        <v>145</v>
      </c>
      <c r="F2465" s="857">
        <v>161574</v>
      </c>
      <c r="G2465" s="858" t="s">
        <v>6283</v>
      </c>
      <c r="H2465" s="888" t="s">
        <v>9751</v>
      </c>
      <c r="I2465" s="887"/>
      <c r="J2465" s="887"/>
      <c r="K2465" s="887"/>
      <c r="L2465" s="887"/>
      <c r="M2465" s="887"/>
      <c r="N2465" s="726">
        <f t="shared" si="47"/>
        <v>2343</v>
      </c>
    </row>
    <row r="2466" spans="1:14" ht="45">
      <c r="A2466" s="854">
        <v>2776</v>
      </c>
      <c r="B2466" s="888" t="s">
        <v>9752</v>
      </c>
      <c r="C2466" s="887" t="s">
        <v>9753</v>
      </c>
      <c r="D2466" s="887">
        <v>345</v>
      </c>
      <c r="E2466" s="888" t="s">
        <v>145</v>
      </c>
      <c r="F2466" s="857">
        <v>81820.2</v>
      </c>
      <c r="G2466" s="858" t="s">
        <v>6283</v>
      </c>
      <c r="H2466" s="888" t="s">
        <v>9754</v>
      </c>
      <c r="I2466" s="887"/>
      <c r="J2466" s="887"/>
      <c r="K2466" s="887"/>
      <c r="L2466" s="887"/>
      <c r="M2466" s="887"/>
      <c r="N2466" s="726">
        <f t="shared" si="47"/>
        <v>2344</v>
      </c>
    </row>
    <row r="2467" spans="1:14" ht="45">
      <c r="A2467" s="854">
        <v>2777</v>
      </c>
      <c r="B2467" s="888" t="s">
        <v>9755</v>
      </c>
      <c r="C2467" s="887" t="s">
        <v>9756</v>
      </c>
      <c r="D2467" s="887">
        <v>499</v>
      </c>
      <c r="E2467" s="888" t="s">
        <v>145</v>
      </c>
      <c r="F2467" s="857">
        <v>118342.84</v>
      </c>
      <c r="G2467" s="858" t="s">
        <v>6283</v>
      </c>
      <c r="H2467" s="888" t="s">
        <v>9757</v>
      </c>
      <c r="I2467" s="887"/>
      <c r="J2467" s="887"/>
      <c r="K2467" s="887"/>
      <c r="L2467" s="887"/>
      <c r="M2467" s="887"/>
      <c r="N2467" s="726">
        <f t="shared" si="47"/>
        <v>2345</v>
      </c>
    </row>
    <row r="2468" spans="1:14" ht="45">
      <c r="A2468" s="854">
        <v>2778</v>
      </c>
      <c r="B2468" s="888" t="s">
        <v>9758</v>
      </c>
      <c r="C2468" s="887" t="s">
        <v>9759</v>
      </c>
      <c r="D2468" s="887">
        <v>600</v>
      </c>
      <c r="E2468" s="888" t="s">
        <v>145</v>
      </c>
      <c r="F2468" s="857">
        <v>161574</v>
      </c>
      <c r="G2468" s="858" t="s">
        <v>6283</v>
      </c>
      <c r="H2468" s="888" t="s">
        <v>9760</v>
      </c>
      <c r="I2468" s="887"/>
      <c r="J2468" s="887"/>
      <c r="K2468" s="887"/>
      <c r="L2468" s="887"/>
      <c r="M2468" s="887"/>
      <c r="N2468" s="726">
        <f t="shared" si="47"/>
        <v>2346</v>
      </c>
    </row>
    <row r="2469" spans="1:14" ht="45">
      <c r="A2469" s="854">
        <v>2779</v>
      </c>
      <c r="B2469" s="888" t="s">
        <v>9761</v>
      </c>
      <c r="C2469" s="887" t="s">
        <v>9762</v>
      </c>
      <c r="D2469" s="887">
        <v>731</v>
      </c>
      <c r="E2469" s="888" t="s">
        <v>145</v>
      </c>
      <c r="F2469" s="857">
        <v>173363.96</v>
      </c>
      <c r="G2469" s="858" t="s">
        <v>6283</v>
      </c>
      <c r="H2469" s="888" t="s">
        <v>9763</v>
      </c>
      <c r="I2469" s="887"/>
      <c r="J2469" s="887"/>
      <c r="K2469" s="887"/>
      <c r="L2469" s="887"/>
      <c r="M2469" s="887"/>
      <c r="N2469" s="726">
        <f t="shared" si="47"/>
        <v>2347</v>
      </c>
    </row>
    <row r="2470" spans="1:14" ht="45">
      <c r="A2470" s="854">
        <v>2780</v>
      </c>
      <c r="B2470" s="888" t="s">
        <v>9764</v>
      </c>
      <c r="C2470" s="887" t="s">
        <v>9765</v>
      </c>
      <c r="D2470" s="887">
        <v>600</v>
      </c>
      <c r="E2470" s="888" t="s">
        <v>145</v>
      </c>
      <c r="F2470" s="857">
        <v>161574</v>
      </c>
      <c r="G2470" s="858" t="s">
        <v>6283</v>
      </c>
      <c r="H2470" s="888" t="s">
        <v>9766</v>
      </c>
      <c r="I2470" s="887"/>
      <c r="J2470" s="887"/>
      <c r="K2470" s="887"/>
      <c r="L2470" s="887"/>
      <c r="M2470" s="887"/>
      <c r="N2470" s="726">
        <f t="shared" si="47"/>
        <v>2348</v>
      </c>
    </row>
    <row r="2471" spans="1:14" ht="45">
      <c r="A2471" s="854">
        <v>2781</v>
      </c>
      <c r="B2471" s="890" t="s">
        <v>9767</v>
      </c>
      <c r="C2471" s="889" t="s">
        <v>9768</v>
      </c>
      <c r="D2471" s="889">
        <v>600</v>
      </c>
      <c r="E2471" s="890" t="s">
        <v>145</v>
      </c>
      <c r="F2471" s="857">
        <v>177660</v>
      </c>
      <c r="G2471" s="858" t="s">
        <v>6283</v>
      </c>
      <c r="H2471" s="890" t="s">
        <v>9769</v>
      </c>
      <c r="I2471" s="889"/>
      <c r="J2471" s="889"/>
      <c r="K2471" s="889"/>
      <c r="L2471" s="889"/>
      <c r="M2471" s="889"/>
      <c r="N2471" s="726">
        <f t="shared" si="47"/>
        <v>2349</v>
      </c>
    </row>
    <row r="2472" spans="1:14" ht="45">
      <c r="A2472" s="854">
        <v>2782</v>
      </c>
      <c r="B2472" s="890" t="s">
        <v>9770</v>
      </c>
      <c r="C2472" s="889" t="s">
        <v>9771</v>
      </c>
      <c r="D2472" s="889">
        <v>516</v>
      </c>
      <c r="E2472" s="890" t="s">
        <v>145</v>
      </c>
      <c r="F2472" s="857">
        <v>122374.56</v>
      </c>
      <c r="G2472" s="858" t="s">
        <v>6283</v>
      </c>
      <c r="H2472" s="890" t="s">
        <v>9772</v>
      </c>
      <c r="I2472" s="889"/>
      <c r="J2472" s="889"/>
      <c r="K2472" s="889"/>
      <c r="L2472" s="889"/>
      <c r="M2472" s="889"/>
      <c r="N2472" s="726">
        <f t="shared" ref="N2472:N2534" si="48">N2471+1</f>
        <v>2350</v>
      </c>
    </row>
    <row r="2473" spans="1:14" ht="45">
      <c r="A2473" s="854">
        <v>2783</v>
      </c>
      <c r="B2473" s="890" t="s">
        <v>9773</v>
      </c>
      <c r="C2473" s="889" t="s">
        <v>9774</v>
      </c>
      <c r="D2473" s="889">
        <v>859</v>
      </c>
      <c r="E2473" s="890" t="s">
        <v>145</v>
      </c>
      <c r="F2473" s="857">
        <v>203720.44</v>
      </c>
      <c r="G2473" s="858" t="s">
        <v>6283</v>
      </c>
      <c r="H2473" s="890" t="s">
        <v>9775</v>
      </c>
      <c r="I2473" s="889"/>
      <c r="J2473" s="889"/>
      <c r="K2473" s="889"/>
      <c r="L2473" s="889"/>
      <c r="M2473" s="889"/>
      <c r="N2473" s="726">
        <f t="shared" si="48"/>
        <v>2351</v>
      </c>
    </row>
    <row r="2474" spans="1:14" ht="45">
      <c r="A2474" s="854">
        <v>2784</v>
      </c>
      <c r="B2474" s="890" t="s">
        <v>9776</v>
      </c>
      <c r="C2474" s="889" t="s">
        <v>9777</v>
      </c>
      <c r="D2474" s="889">
        <v>505</v>
      </c>
      <c r="E2474" s="890" t="s">
        <v>145</v>
      </c>
      <c r="F2474" s="857">
        <v>119765.8</v>
      </c>
      <c r="G2474" s="858" t="s">
        <v>6283</v>
      </c>
      <c r="H2474" s="890" t="s">
        <v>9778</v>
      </c>
      <c r="I2474" s="889"/>
      <c r="J2474" s="889"/>
      <c r="K2474" s="889"/>
      <c r="L2474" s="889"/>
      <c r="M2474" s="889"/>
      <c r="N2474" s="726">
        <f t="shared" si="48"/>
        <v>2352</v>
      </c>
    </row>
    <row r="2475" spans="1:14" ht="45">
      <c r="A2475" s="854">
        <v>2785</v>
      </c>
      <c r="B2475" s="890" t="s">
        <v>9779</v>
      </c>
      <c r="C2475" s="889" t="s">
        <v>9780</v>
      </c>
      <c r="D2475" s="889">
        <v>500</v>
      </c>
      <c r="E2475" s="890" t="s">
        <v>145</v>
      </c>
      <c r="F2475" s="857">
        <v>118580</v>
      </c>
      <c r="G2475" s="858" t="s">
        <v>6283</v>
      </c>
      <c r="H2475" s="890" t="s">
        <v>9781</v>
      </c>
      <c r="I2475" s="889"/>
      <c r="J2475" s="889"/>
      <c r="K2475" s="889"/>
      <c r="L2475" s="889"/>
      <c r="M2475" s="889"/>
      <c r="N2475" s="726">
        <f t="shared" si="48"/>
        <v>2353</v>
      </c>
    </row>
    <row r="2476" spans="1:14" ht="45">
      <c r="A2476" s="854">
        <v>2786</v>
      </c>
      <c r="B2476" s="890" t="s">
        <v>9782</v>
      </c>
      <c r="C2476" s="889" t="s">
        <v>9783</v>
      </c>
      <c r="D2476" s="889">
        <v>600</v>
      </c>
      <c r="E2476" s="890" t="s">
        <v>145</v>
      </c>
      <c r="F2476" s="857">
        <v>165126</v>
      </c>
      <c r="G2476" s="858" t="s">
        <v>6283</v>
      </c>
      <c r="H2476" s="890" t="s">
        <v>9784</v>
      </c>
      <c r="I2476" s="889"/>
      <c r="J2476" s="889"/>
      <c r="K2476" s="889"/>
      <c r="L2476" s="889"/>
      <c r="M2476" s="889"/>
      <c r="N2476" s="726">
        <f t="shared" si="48"/>
        <v>2354</v>
      </c>
    </row>
    <row r="2477" spans="1:14" ht="45">
      <c r="A2477" s="854">
        <v>2787</v>
      </c>
      <c r="B2477" s="890" t="s">
        <v>9785</v>
      </c>
      <c r="C2477" s="889" t="s">
        <v>9786</v>
      </c>
      <c r="D2477" s="889">
        <v>600</v>
      </c>
      <c r="E2477" s="890" t="s">
        <v>145</v>
      </c>
      <c r="F2477" s="857">
        <v>161574</v>
      </c>
      <c r="G2477" s="858" t="s">
        <v>6283</v>
      </c>
      <c r="H2477" s="890" t="s">
        <v>9787</v>
      </c>
      <c r="I2477" s="889"/>
      <c r="J2477" s="889"/>
      <c r="K2477" s="889"/>
      <c r="L2477" s="889"/>
      <c r="M2477" s="889"/>
      <c r="N2477" s="726">
        <f t="shared" si="48"/>
        <v>2355</v>
      </c>
    </row>
    <row r="2478" spans="1:14" ht="45">
      <c r="A2478" s="854">
        <v>2788</v>
      </c>
      <c r="B2478" s="890" t="s">
        <v>9788</v>
      </c>
      <c r="C2478" s="889" t="s">
        <v>9789</v>
      </c>
      <c r="D2478" s="889">
        <v>600</v>
      </c>
      <c r="E2478" s="890" t="s">
        <v>145</v>
      </c>
      <c r="F2478" s="857">
        <v>161574</v>
      </c>
      <c r="G2478" s="858" t="s">
        <v>6283</v>
      </c>
      <c r="H2478" s="890" t="s">
        <v>9790</v>
      </c>
      <c r="I2478" s="889"/>
      <c r="J2478" s="889"/>
      <c r="K2478" s="889"/>
      <c r="L2478" s="889"/>
      <c r="M2478" s="889"/>
      <c r="N2478" s="726">
        <f t="shared" si="48"/>
        <v>2356</v>
      </c>
    </row>
    <row r="2479" spans="1:14" ht="45">
      <c r="A2479" s="854">
        <v>2789</v>
      </c>
      <c r="B2479" s="890" t="s">
        <v>9791</v>
      </c>
      <c r="C2479" s="889" t="s">
        <v>9792</v>
      </c>
      <c r="D2479" s="889">
        <v>507</v>
      </c>
      <c r="E2479" s="890" t="s">
        <v>145</v>
      </c>
      <c r="F2479" s="857">
        <v>120240.12</v>
      </c>
      <c r="G2479" s="858" t="s">
        <v>6283</v>
      </c>
      <c r="H2479" s="890" t="s">
        <v>9793</v>
      </c>
      <c r="I2479" s="889"/>
      <c r="J2479" s="889"/>
      <c r="K2479" s="889"/>
      <c r="L2479" s="889"/>
      <c r="M2479" s="889"/>
      <c r="N2479" s="726">
        <f t="shared" si="48"/>
        <v>2357</v>
      </c>
    </row>
    <row r="2480" spans="1:14" ht="45">
      <c r="A2480" s="854">
        <v>2790</v>
      </c>
      <c r="B2480" s="890" t="s">
        <v>9794</v>
      </c>
      <c r="C2480" s="889" t="s">
        <v>9795</v>
      </c>
      <c r="D2480" s="889">
        <v>738</v>
      </c>
      <c r="E2480" s="890" t="s">
        <v>145</v>
      </c>
      <c r="F2480" s="857">
        <v>237060.36</v>
      </c>
      <c r="G2480" s="858" t="s">
        <v>6283</v>
      </c>
      <c r="H2480" s="890" t="s">
        <v>9796</v>
      </c>
      <c r="I2480" s="889"/>
      <c r="J2480" s="889"/>
      <c r="K2480" s="889"/>
      <c r="L2480" s="889"/>
      <c r="M2480" s="889"/>
      <c r="N2480" s="726">
        <f t="shared" si="48"/>
        <v>2358</v>
      </c>
    </row>
    <row r="2481" spans="1:14" ht="45">
      <c r="A2481" s="854">
        <v>2791</v>
      </c>
      <c r="B2481" s="890" t="s">
        <v>9797</v>
      </c>
      <c r="C2481" s="889" t="s">
        <v>9798</v>
      </c>
      <c r="D2481" s="889">
        <v>544</v>
      </c>
      <c r="E2481" s="890" t="s">
        <v>145</v>
      </c>
      <c r="F2481" s="857">
        <v>129015.03999999999</v>
      </c>
      <c r="G2481" s="858" t="s">
        <v>6283</v>
      </c>
      <c r="H2481" s="890" t="s">
        <v>9799</v>
      </c>
      <c r="I2481" s="889"/>
      <c r="J2481" s="889"/>
      <c r="K2481" s="889"/>
      <c r="L2481" s="889"/>
      <c r="M2481" s="889"/>
      <c r="N2481" s="726">
        <f t="shared" si="48"/>
        <v>2359</v>
      </c>
    </row>
    <row r="2482" spans="1:14" ht="45">
      <c r="A2482" s="854">
        <v>2792</v>
      </c>
      <c r="B2482" s="890" t="s">
        <v>9800</v>
      </c>
      <c r="C2482" s="889" t="s">
        <v>9801</v>
      </c>
      <c r="D2482" s="889">
        <v>500</v>
      </c>
      <c r="E2482" s="890" t="s">
        <v>145</v>
      </c>
      <c r="F2482" s="857">
        <v>118580</v>
      </c>
      <c r="G2482" s="858" t="s">
        <v>6283</v>
      </c>
      <c r="H2482" s="890" t="s">
        <v>9802</v>
      </c>
      <c r="I2482" s="889"/>
      <c r="J2482" s="889"/>
      <c r="K2482" s="889"/>
      <c r="L2482" s="889"/>
      <c r="M2482" s="889"/>
      <c r="N2482" s="726">
        <f t="shared" si="48"/>
        <v>2360</v>
      </c>
    </row>
    <row r="2483" spans="1:14" ht="45">
      <c r="A2483" s="854">
        <v>2793</v>
      </c>
      <c r="B2483" s="890" t="s">
        <v>9804</v>
      </c>
      <c r="C2483" s="889" t="s">
        <v>9805</v>
      </c>
      <c r="D2483" s="889">
        <v>600</v>
      </c>
      <c r="E2483" s="890" t="s">
        <v>145</v>
      </c>
      <c r="F2483" s="857">
        <v>113640</v>
      </c>
      <c r="G2483" s="858" t="s">
        <v>6283</v>
      </c>
      <c r="H2483" s="890" t="s">
        <v>9806</v>
      </c>
      <c r="I2483" s="889"/>
      <c r="J2483" s="889"/>
      <c r="K2483" s="889"/>
      <c r="L2483" s="889"/>
      <c r="M2483" s="889"/>
      <c r="N2483" s="726">
        <f t="shared" si="48"/>
        <v>2361</v>
      </c>
    </row>
    <row r="2484" spans="1:14" ht="45">
      <c r="A2484" s="892">
        <v>2794</v>
      </c>
      <c r="B2484" s="891" t="s">
        <v>9807</v>
      </c>
      <c r="C2484" s="893" t="s">
        <v>9808</v>
      </c>
      <c r="D2484" s="893">
        <v>512</v>
      </c>
      <c r="E2484" s="891" t="s">
        <v>145</v>
      </c>
      <c r="F2484" s="894">
        <v>164464.64000000001</v>
      </c>
      <c r="G2484" s="895" t="s">
        <v>6283</v>
      </c>
      <c r="H2484" s="891" t="s">
        <v>9809</v>
      </c>
      <c r="I2484" s="893"/>
      <c r="J2484" s="893"/>
      <c r="K2484" s="893"/>
      <c r="L2484" s="893"/>
      <c r="M2484" s="893"/>
      <c r="N2484" s="726">
        <f t="shared" si="48"/>
        <v>2362</v>
      </c>
    </row>
    <row r="2485" spans="1:14" ht="45">
      <c r="A2485" s="892">
        <v>2795</v>
      </c>
      <c r="B2485" s="891" t="s">
        <v>9810</v>
      </c>
      <c r="C2485" s="893" t="s">
        <v>9811</v>
      </c>
      <c r="D2485" s="893">
        <v>508</v>
      </c>
      <c r="E2485" s="891" t="s">
        <v>145</v>
      </c>
      <c r="F2485" s="894">
        <v>120477.28</v>
      </c>
      <c r="G2485" s="895" t="s">
        <v>6283</v>
      </c>
      <c r="H2485" s="891" t="s">
        <v>9812</v>
      </c>
      <c r="I2485" s="893"/>
      <c r="J2485" s="893"/>
      <c r="K2485" s="893"/>
      <c r="L2485" s="893"/>
      <c r="M2485" s="893"/>
      <c r="N2485" s="726">
        <f t="shared" si="48"/>
        <v>2363</v>
      </c>
    </row>
    <row r="2486" spans="1:14" ht="45">
      <c r="A2486" s="892">
        <v>2796</v>
      </c>
      <c r="B2486" s="891" t="s">
        <v>9813</v>
      </c>
      <c r="C2486" s="893" t="s">
        <v>9814</v>
      </c>
      <c r="D2486" s="893">
        <v>527</v>
      </c>
      <c r="E2486" s="891" t="s">
        <v>145</v>
      </c>
      <c r="F2486" s="894">
        <v>124983.32</v>
      </c>
      <c r="G2486" s="895" t="s">
        <v>6283</v>
      </c>
      <c r="H2486" s="891" t="s">
        <v>9815</v>
      </c>
      <c r="I2486" s="893"/>
      <c r="J2486" s="893"/>
      <c r="K2486" s="893"/>
      <c r="L2486" s="893"/>
      <c r="M2486" s="893"/>
      <c r="N2486" s="726">
        <f t="shared" si="48"/>
        <v>2364</v>
      </c>
    </row>
    <row r="2487" spans="1:14" ht="45">
      <c r="A2487" s="901">
        <v>2797</v>
      </c>
      <c r="B2487" s="900" t="s">
        <v>9816</v>
      </c>
      <c r="C2487" s="903" t="s">
        <v>9817</v>
      </c>
      <c r="D2487" s="903">
        <v>2469</v>
      </c>
      <c r="E2487" s="900" t="s">
        <v>9818</v>
      </c>
      <c r="F2487" s="904">
        <v>3655996.44</v>
      </c>
      <c r="G2487" s="905" t="s">
        <v>6283</v>
      </c>
      <c r="H2487" s="900" t="s">
        <v>9819</v>
      </c>
      <c r="I2487" s="903"/>
      <c r="J2487" s="903"/>
      <c r="K2487" s="903"/>
      <c r="L2487" s="903"/>
      <c r="M2487" s="265"/>
      <c r="N2487" s="872">
        <f t="shared" si="48"/>
        <v>2365</v>
      </c>
    </row>
    <row r="2488" spans="1:14" ht="45">
      <c r="A2488" s="901">
        <v>2798</v>
      </c>
      <c r="B2488" s="900" t="s">
        <v>9820</v>
      </c>
      <c r="C2488" s="903" t="s">
        <v>9821</v>
      </c>
      <c r="D2488" s="906">
        <v>136804</v>
      </c>
      <c r="E2488" s="900" t="s">
        <v>6609</v>
      </c>
      <c r="F2488" s="913">
        <v>59271701.039999999</v>
      </c>
      <c r="G2488" s="905" t="s">
        <v>6283</v>
      </c>
      <c r="H2488" s="900" t="s">
        <v>9822</v>
      </c>
      <c r="I2488" s="903"/>
      <c r="J2488" s="903"/>
      <c r="K2488" s="903"/>
      <c r="L2488" s="903"/>
      <c r="M2488" s="265"/>
      <c r="N2488" s="872">
        <f t="shared" si="48"/>
        <v>2366</v>
      </c>
    </row>
    <row r="2489" spans="1:14" ht="45">
      <c r="A2489" s="901">
        <v>2799</v>
      </c>
      <c r="B2489" s="900" t="s">
        <v>9820</v>
      </c>
      <c r="C2489" s="903" t="s">
        <v>9823</v>
      </c>
      <c r="D2489" s="906">
        <v>140234</v>
      </c>
      <c r="E2489" s="900" t="s">
        <v>6609</v>
      </c>
      <c r="F2489" s="913">
        <v>56254869.100000001</v>
      </c>
      <c r="G2489" s="905" t="s">
        <v>6283</v>
      </c>
      <c r="H2489" s="900" t="s">
        <v>9824</v>
      </c>
      <c r="I2489" s="903"/>
      <c r="J2489" s="903"/>
      <c r="K2489" s="903"/>
      <c r="L2489" s="903"/>
      <c r="M2489" s="265"/>
      <c r="N2489" s="872">
        <f t="shared" si="48"/>
        <v>2367</v>
      </c>
    </row>
    <row r="2490" spans="1:14" ht="45">
      <c r="A2490" s="901">
        <v>2800</v>
      </c>
      <c r="B2490" s="900" t="s">
        <v>9825</v>
      </c>
      <c r="C2490" s="903" t="s">
        <v>9826</v>
      </c>
      <c r="D2490" s="906">
        <v>1798</v>
      </c>
      <c r="E2490" s="903" t="s">
        <v>6887</v>
      </c>
      <c r="F2490" s="904">
        <v>2785839.18</v>
      </c>
      <c r="G2490" s="905" t="s">
        <v>6283</v>
      </c>
      <c r="H2490" s="900" t="s">
        <v>9827</v>
      </c>
      <c r="I2490" s="903"/>
      <c r="J2490" s="902" t="s">
        <v>6801</v>
      </c>
      <c r="K2490" s="902" t="s">
        <v>9828</v>
      </c>
      <c r="L2490" s="902" t="s">
        <v>9829</v>
      </c>
      <c r="M2490" s="265"/>
      <c r="N2490" s="872">
        <f t="shared" si="48"/>
        <v>2368</v>
      </c>
    </row>
    <row r="2491" spans="1:14" ht="45">
      <c r="A2491" s="901">
        <v>2801</v>
      </c>
      <c r="B2491" s="900" t="s">
        <v>9825</v>
      </c>
      <c r="C2491" s="903" t="s">
        <v>9830</v>
      </c>
      <c r="D2491" s="906">
        <v>2582</v>
      </c>
      <c r="E2491" s="903" t="s">
        <v>6887</v>
      </c>
      <c r="F2491" s="904">
        <v>3923529.74</v>
      </c>
      <c r="G2491" s="905" t="s">
        <v>6283</v>
      </c>
      <c r="H2491" s="900" t="s">
        <v>9835</v>
      </c>
      <c r="I2491" s="903"/>
      <c r="J2491" s="902" t="s">
        <v>6801</v>
      </c>
      <c r="K2491" s="902" t="s">
        <v>9828</v>
      </c>
      <c r="L2491" s="902" t="s">
        <v>9831</v>
      </c>
      <c r="M2491" s="265"/>
      <c r="N2491" s="872">
        <f t="shared" si="48"/>
        <v>2369</v>
      </c>
    </row>
    <row r="2492" spans="1:14" ht="45">
      <c r="A2492" s="901">
        <v>2802</v>
      </c>
      <c r="B2492" s="900" t="s">
        <v>9832</v>
      </c>
      <c r="C2492" s="903" t="s">
        <v>9833</v>
      </c>
      <c r="D2492" s="906">
        <v>986</v>
      </c>
      <c r="E2492" s="900" t="s">
        <v>6169</v>
      </c>
      <c r="F2492" s="913">
        <v>1511823.94</v>
      </c>
      <c r="G2492" s="921" t="s">
        <v>6283</v>
      </c>
      <c r="H2492" s="929" t="s">
        <v>9834</v>
      </c>
      <c r="I2492" s="928"/>
      <c r="J2492" s="902" t="s">
        <v>9974</v>
      </c>
      <c r="K2492" s="902" t="s">
        <v>9975</v>
      </c>
      <c r="L2492" s="902" t="s">
        <v>9979</v>
      </c>
      <c r="M2492" s="903"/>
      <c r="N2492" s="872">
        <f t="shared" si="48"/>
        <v>2370</v>
      </c>
    </row>
    <row r="2493" spans="1:14" ht="45">
      <c r="A2493" s="901">
        <v>2803</v>
      </c>
      <c r="B2493" s="900" t="s">
        <v>9836</v>
      </c>
      <c r="C2493" s="903" t="s">
        <v>9837</v>
      </c>
      <c r="D2493" s="906">
        <v>27600</v>
      </c>
      <c r="E2493" s="900" t="s">
        <v>1223</v>
      </c>
      <c r="F2493" s="904">
        <v>35203248</v>
      </c>
      <c r="G2493" s="905" t="s">
        <v>6283</v>
      </c>
      <c r="H2493" s="900" t="s">
        <v>9838</v>
      </c>
      <c r="I2493" s="903"/>
      <c r="J2493" s="903"/>
      <c r="K2493" s="903"/>
      <c r="L2493" s="903"/>
      <c r="M2493" s="903"/>
      <c r="N2493" s="872">
        <f t="shared" si="48"/>
        <v>2371</v>
      </c>
    </row>
    <row r="2494" spans="1:14" ht="45">
      <c r="A2494" s="901">
        <v>2804</v>
      </c>
      <c r="B2494" s="900" t="s">
        <v>9839</v>
      </c>
      <c r="C2494" s="903" t="s">
        <v>9840</v>
      </c>
      <c r="D2494" s="906">
        <v>92703</v>
      </c>
      <c r="E2494" s="903" t="s">
        <v>9841</v>
      </c>
      <c r="F2494" s="904">
        <v>306015384.08999997</v>
      </c>
      <c r="G2494" s="905" t="s">
        <v>6283</v>
      </c>
      <c r="H2494" s="900" t="s">
        <v>9842</v>
      </c>
      <c r="I2494" s="903"/>
      <c r="J2494" s="903"/>
      <c r="K2494" s="903"/>
      <c r="L2494" s="903"/>
      <c r="M2494" s="903"/>
      <c r="N2494" s="872">
        <f t="shared" si="48"/>
        <v>2372</v>
      </c>
    </row>
    <row r="2495" spans="1:14" ht="45">
      <c r="A2495" s="901">
        <v>2805</v>
      </c>
      <c r="B2495" s="900" t="s">
        <v>9843</v>
      </c>
      <c r="C2495" s="903" t="s">
        <v>9844</v>
      </c>
      <c r="D2495" s="906">
        <v>600</v>
      </c>
      <c r="E2495" s="900" t="s">
        <v>145</v>
      </c>
      <c r="F2495" s="904">
        <v>161574</v>
      </c>
      <c r="G2495" s="905"/>
      <c r="H2495" s="900" t="s">
        <v>9845</v>
      </c>
      <c r="I2495" s="903"/>
      <c r="J2495" s="903"/>
      <c r="K2495" s="903"/>
      <c r="L2495" s="903"/>
      <c r="M2495" s="903"/>
      <c r="N2495" s="872">
        <f t="shared" si="48"/>
        <v>2373</v>
      </c>
    </row>
    <row r="2496" spans="1:14" ht="45">
      <c r="A2496" s="901">
        <v>2806</v>
      </c>
      <c r="B2496" s="900" t="s">
        <v>5006</v>
      </c>
      <c r="C2496" s="903" t="s">
        <v>9849</v>
      </c>
      <c r="D2496" s="906">
        <v>1174</v>
      </c>
      <c r="E2496" s="900" t="s">
        <v>2823</v>
      </c>
      <c r="F2496" s="913">
        <v>487221.74</v>
      </c>
      <c r="G2496" s="905" t="s">
        <v>6283</v>
      </c>
      <c r="H2496" s="900" t="s">
        <v>9850</v>
      </c>
      <c r="I2496" s="903"/>
      <c r="J2496" s="903"/>
      <c r="K2496" s="903"/>
      <c r="L2496" s="903"/>
      <c r="M2496" s="903"/>
      <c r="N2496" s="872">
        <f t="shared" si="48"/>
        <v>2374</v>
      </c>
    </row>
    <row r="2497" spans="1:14" ht="45">
      <c r="A2497" s="896">
        <v>2807</v>
      </c>
      <c r="B2497" s="900" t="s">
        <v>7651</v>
      </c>
      <c r="C2497" s="900" t="s">
        <v>9851</v>
      </c>
      <c r="D2497" s="799">
        <v>1295</v>
      </c>
      <c r="E2497" s="900" t="s">
        <v>6097</v>
      </c>
      <c r="F2497" s="913">
        <v>664101.9</v>
      </c>
      <c r="G2497" s="921" t="s">
        <v>6283</v>
      </c>
      <c r="H2497" s="945" t="s">
        <v>9852</v>
      </c>
      <c r="I2497" s="945"/>
      <c r="J2497" s="902" t="s">
        <v>9974</v>
      </c>
      <c r="K2497" s="902" t="s">
        <v>9975</v>
      </c>
      <c r="L2497" s="902" t="s">
        <v>10041</v>
      </c>
      <c r="M2497" s="900"/>
      <c r="N2497" s="872">
        <f t="shared" si="48"/>
        <v>2375</v>
      </c>
    </row>
    <row r="2498" spans="1:14" ht="45">
      <c r="A2498" s="896">
        <v>2808</v>
      </c>
      <c r="B2498" s="907" t="s">
        <v>9857</v>
      </c>
      <c r="C2498" s="907" t="s">
        <v>9858</v>
      </c>
      <c r="D2498" s="799">
        <v>570</v>
      </c>
      <c r="E2498" s="907" t="s">
        <v>145</v>
      </c>
      <c r="F2498" s="904">
        <v>192078.6</v>
      </c>
      <c r="G2498" s="905" t="s">
        <v>6283</v>
      </c>
      <c r="H2498" s="907" t="s">
        <v>9859</v>
      </c>
      <c r="I2498" s="907"/>
      <c r="J2498" s="907"/>
      <c r="K2498" s="907"/>
      <c r="L2498" s="907"/>
      <c r="M2498" s="907"/>
      <c r="N2498" s="872">
        <f t="shared" si="48"/>
        <v>2376</v>
      </c>
    </row>
    <row r="2499" spans="1:14" ht="45">
      <c r="A2499" s="896">
        <v>2809</v>
      </c>
      <c r="B2499" s="907" t="s">
        <v>9860</v>
      </c>
      <c r="C2499" s="907" t="s">
        <v>9861</v>
      </c>
      <c r="D2499" s="799">
        <v>591</v>
      </c>
      <c r="E2499" s="907" t="s">
        <v>145</v>
      </c>
      <c r="F2499" s="904">
        <v>199155.18</v>
      </c>
      <c r="G2499" s="905" t="s">
        <v>6283</v>
      </c>
      <c r="H2499" s="907" t="s">
        <v>9862</v>
      </c>
      <c r="I2499" s="907"/>
      <c r="J2499" s="907"/>
      <c r="K2499" s="907"/>
      <c r="L2499" s="907"/>
      <c r="M2499" s="907"/>
      <c r="N2499" s="872">
        <f t="shared" si="48"/>
        <v>2377</v>
      </c>
    </row>
    <row r="2500" spans="1:14" ht="45">
      <c r="A2500" s="896">
        <v>2810</v>
      </c>
      <c r="B2500" s="907" t="s">
        <v>9863</v>
      </c>
      <c r="C2500" s="907" t="s">
        <v>9864</v>
      </c>
      <c r="D2500" s="799">
        <v>649</v>
      </c>
      <c r="E2500" s="907" t="s">
        <v>145</v>
      </c>
      <c r="F2500" s="904">
        <v>192162.41</v>
      </c>
      <c r="G2500" s="905" t="s">
        <v>6283</v>
      </c>
      <c r="H2500" s="907" t="s">
        <v>9865</v>
      </c>
      <c r="I2500" s="907"/>
      <c r="J2500" s="907"/>
      <c r="K2500" s="907"/>
      <c r="L2500" s="907"/>
      <c r="M2500" s="907"/>
      <c r="N2500" s="872">
        <f t="shared" si="48"/>
        <v>2378</v>
      </c>
    </row>
    <row r="2501" spans="1:14" ht="45">
      <c r="A2501" s="896">
        <v>2811</v>
      </c>
      <c r="B2501" s="907" t="s">
        <v>7651</v>
      </c>
      <c r="C2501" s="907" t="s">
        <v>9867</v>
      </c>
      <c r="D2501" s="799">
        <v>55</v>
      </c>
      <c r="E2501" s="907" t="s">
        <v>6169</v>
      </c>
      <c r="F2501" s="913">
        <v>86958.85</v>
      </c>
      <c r="G2501" s="921" t="s">
        <v>6283</v>
      </c>
      <c r="H2501" s="945" t="s">
        <v>9868</v>
      </c>
      <c r="I2501" s="945"/>
      <c r="J2501" s="902" t="s">
        <v>9974</v>
      </c>
      <c r="K2501" s="902" t="s">
        <v>9975</v>
      </c>
      <c r="L2501" s="902" t="s">
        <v>10042</v>
      </c>
      <c r="M2501" s="907"/>
      <c r="N2501" s="872">
        <f t="shared" si="48"/>
        <v>2379</v>
      </c>
    </row>
    <row r="2502" spans="1:14" ht="45">
      <c r="A2502" s="896">
        <v>2812</v>
      </c>
      <c r="B2502" s="911" t="s">
        <v>9870</v>
      </c>
      <c r="C2502" s="911" t="s">
        <v>9871</v>
      </c>
      <c r="D2502" s="799">
        <v>4171</v>
      </c>
      <c r="E2502" s="911" t="s">
        <v>9874</v>
      </c>
      <c r="F2502" s="904">
        <v>19065432.449999999</v>
      </c>
      <c r="G2502" s="905" t="s">
        <v>9872</v>
      </c>
      <c r="H2502" s="911" t="s">
        <v>9873</v>
      </c>
      <c r="I2502" s="911"/>
      <c r="J2502" s="911"/>
      <c r="K2502" s="911"/>
      <c r="L2502" s="911"/>
      <c r="M2502" s="911"/>
      <c r="N2502" s="872">
        <f t="shared" si="48"/>
        <v>2380</v>
      </c>
    </row>
    <row r="2503" spans="1:14" ht="45">
      <c r="A2503" s="896">
        <v>2813</v>
      </c>
      <c r="B2503" s="911" t="s">
        <v>9875</v>
      </c>
      <c r="C2503" s="911" t="s">
        <v>9876</v>
      </c>
      <c r="D2503" s="799">
        <v>24</v>
      </c>
      <c r="E2503" s="961" t="s">
        <v>2823</v>
      </c>
      <c r="F2503" s="913">
        <v>31893.84</v>
      </c>
      <c r="G2503" s="921" t="s">
        <v>6283</v>
      </c>
      <c r="H2503" s="961" t="s">
        <v>9877</v>
      </c>
      <c r="I2503" s="961"/>
      <c r="J2503" s="902" t="s">
        <v>9974</v>
      </c>
      <c r="K2503" s="902" t="s">
        <v>10116</v>
      </c>
      <c r="L2503" s="902" t="s">
        <v>10117</v>
      </c>
      <c r="M2503" s="911"/>
      <c r="N2503" s="872">
        <f t="shared" si="48"/>
        <v>2381</v>
      </c>
    </row>
    <row r="2504" spans="1:14" ht="45">
      <c r="A2504" s="896">
        <v>2814</v>
      </c>
      <c r="B2504" s="911" t="s">
        <v>9878</v>
      </c>
      <c r="C2504" s="911" t="s">
        <v>9879</v>
      </c>
      <c r="D2504" s="799">
        <v>4736</v>
      </c>
      <c r="E2504" s="911" t="s">
        <v>9880</v>
      </c>
      <c r="F2504" s="904">
        <v>27153240.32</v>
      </c>
      <c r="G2504" s="905" t="s">
        <v>9881</v>
      </c>
      <c r="H2504" s="911" t="s">
        <v>9882</v>
      </c>
      <c r="I2504" s="911"/>
      <c r="J2504" s="911"/>
      <c r="K2504" s="911"/>
      <c r="L2504" s="911"/>
      <c r="M2504" s="911"/>
      <c r="N2504" s="872">
        <f t="shared" si="48"/>
        <v>2382</v>
      </c>
    </row>
    <row r="2505" spans="1:14" ht="45">
      <c r="A2505" s="916">
        <v>2815</v>
      </c>
      <c r="B2505" s="915" t="s">
        <v>9887</v>
      </c>
      <c r="C2505" s="915" t="s">
        <v>9888</v>
      </c>
      <c r="D2505" s="922">
        <v>1473</v>
      </c>
      <c r="E2505" s="915" t="s">
        <v>9889</v>
      </c>
      <c r="F2505" s="920">
        <v>1825007.12</v>
      </c>
      <c r="G2505" s="921" t="s">
        <v>6283</v>
      </c>
      <c r="H2505" s="915" t="s">
        <v>9890</v>
      </c>
      <c r="I2505" s="915"/>
      <c r="J2505" s="915"/>
      <c r="K2505" s="915"/>
      <c r="L2505" s="915"/>
      <c r="M2505" s="915"/>
      <c r="N2505" s="872">
        <f t="shared" si="48"/>
        <v>2383</v>
      </c>
    </row>
    <row r="2506" spans="1:14" ht="45">
      <c r="A2506" s="916">
        <v>2816</v>
      </c>
      <c r="B2506" s="915" t="s">
        <v>9891</v>
      </c>
      <c r="C2506" s="915" t="s">
        <v>9892</v>
      </c>
      <c r="D2506" s="922">
        <v>1813</v>
      </c>
      <c r="E2506" s="915" t="s">
        <v>9893</v>
      </c>
      <c r="F2506" s="920">
        <v>6020827.96</v>
      </c>
      <c r="G2506" s="921" t="s">
        <v>6283</v>
      </c>
      <c r="H2506" s="915" t="s">
        <v>9894</v>
      </c>
      <c r="I2506" s="915"/>
      <c r="J2506" s="915"/>
      <c r="K2506" s="915"/>
      <c r="L2506" s="915"/>
      <c r="M2506" s="915"/>
      <c r="N2506" s="872">
        <f t="shared" si="48"/>
        <v>2384</v>
      </c>
    </row>
    <row r="2507" spans="1:14" ht="60">
      <c r="A2507" s="916">
        <v>2817</v>
      </c>
      <c r="B2507" s="915" t="s">
        <v>9895</v>
      </c>
      <c r="C2507" s="915" t="s">
        <v>9896</v>
      </c>
      <c r="D2507" s="922">
        <v>65</v>
      </c>
      <c r="E2507" s="915" t="s">
        <v>9897</v>
      </c>
      <c r="F2507" s="920">
        <v>81811.25</v>
      </c>
      <c r="G2507" s="921" t="s">
        <v>6283</v>
      </c>
      <c r="H2507" s="915" t="s">
        <v>9898</v>
      </c>
      <c r="I2507" s="915"/>
      <c r="J2507" s="915"/>
      <c r="K2507" s="915"/>
      <c r="L2507" s="915"/>
      <c r="M2507" s="915"/>
      <c r="N2507" s="872">
        <f t="shared" si="48"/>
        <v>2385</v>
      </c>
    </row>
    <row r="2508" spans="1:14" ht="60">
      <c r="A2508" s="916">
        <v>2818</v>
      </c>
      <c r="B2508" s="915" t="s">
        <v>9899</v>
      </c>
      <c r="C2508" s="915" t="s">
        <v>9900</v>
      </c>
      <c r="D2508" s="922">
        <v>1600</v>
      </c>
      <c r="E2508" s="915" t="s">
        <v>9901</v>
      </c>
      <c r="F2508" s="920">
        <v>8053472</v>
      </c>
      <c r="G2508" s="921" t="s">
        <v>6283</v>
      </c>
      <c r="H2508" s="915" t="s">
        <v>9902</v>
      </c>
      <c r="I2508" s="915"/>
      <c r="J2508" s="915"/>
      <c r="K2508" s="915"/>
      <c r="L2508" s="915"/>
      <c r="M2508" s="915"/>
      <c r="N2508" s="872">
        <f t="shared" si="48"/>
        <v>2386</v>
      </c>
    </row>
    <row r="2509" spans="1:14" ht="60">
      <c r="A2509" s="916">
        <v>2819</v>
      </c>
      <c r="B2509" s="915" t="s">
        <v>9903</v>
      </c>
      <c r="C2509" s="915" t="s">
        <v>9904</v>
      </c>
      <c r="D2509" s="922">
        <v>1849</v>
      </c>
      <c r="E2509" s="915" t="s">
        <v>9901</v>
      </c>
      <c r="F2509" s="920">
        <v>6008454.0899999999</v>
      </c>
      <c r="G2509" s="921" t="s">
        <v>6283</v>
      </c>
      <c r="H2509" s="915" t="s">
        <v>9905</v>
      </c>
      <c r="I2509" s="915"/>
      <c r="J2509" s="915"/>
      <c r="K2509" s="915"/>
      <c r="L2509" s="915"/>
      <c r="M2509" s="915"/>
      <c r="N2509" s="872">
        <f t="shared" si="48"/>
        <v>2387</v>
      </c>
    </row>
    <row r="2510" spans="1:14" ht="90">
      <c r="A2510" s="916">
        <v>2820</v>
      </c>
      <c r="B2510" s="915" t="s">
        <v>9906</v>
      </c>
      <c r="C2510" s="915" t="s">
        <v>9907</v>
      </c>
      <c r="D2510" s="922">
        <v>5</v>
      </c>
      <c r="E2510" s="915" t="s">
        <v>9908</v>
      </c>
      <c r="F2510" s="920">
        <v>9490.5499999999993</v>
      </c>
      <c r="G2510" s="921" t="s">
        <v>6283</v>
      </c>
      <c r="H2510" s="915" t="s">
        <v>9909</v>
      </c>
      <c r="I2510" s="915"/>
      <c r="J2510" s="915"/>
      <c r="K2510" s="915"/>
      <c r="L2510" s="915"/>
      <c r="M2510" s="915"/>
      <c r="N2510" s="872">
        <f t="shared" si="48"/>
        <v>2388</v>
      </c>
    </row>
    <row r="2511" spans="1:14" ht="45">
      <c r="A2511" s="916">
        <v>2821</v>
      </c>
      <c r="B2511" s="915" t="s">
        <v>9910</v>
      </c>
      <c r="C2511" s="915" t="s">
        <v>9911</v>
      </c>
      <c r="D2511" s="922">
        <v>14000</v>
      </c>
      <c r="E2511" s="915" t="s">
        <v>9901</v>
      </c>
      <c r="F2511" s="920">
        <v>17526320</v>
      </c>
      <c r="G2511" s="921" t="s">
        <v>6283</v>
      </c>
      <c r="H2511" s="915" t="s">
        <v>9912</v>
      </c>
      <c r="I2511" s="915"/>
      <c r="J2511" s="915"/>
      <c r="K2511" s="915"/>
      <c r="L2511" s="915"/>
      <c r="M2511" s="915"/>
      <c r="N2511" s="872">
        <f t="shared" si="48"/>
        <v>2389</v>
      </c>
    </row>
    <row r="2512" spans="1:14" ht="45">
      <c r="A2512" s="916">
        <v>2822</v>
      </c>
      <c r="B2512" s="915" t="s">
        <v>9913</v>
      </c>
      <c r="C2512" s="915" t="s">
        <v>9914</v>
      </c>
      <c r="D2512" s="922">
        <v>14146</v>
      </c>
      <c r="E2512" s="915" t="s">
        <v>9901</v>
      </c>
      <c r="F2512" s="920">
        <v>72644802.560000002</v>
      </c>
      <c r="G2512" s="921" t="s">
        <v>6283</v>
      </c>
      <c r="H2512" s="915" t="s">
        <v>9915</v>
      </c>
      <c r="I2512" s="915"/>
      <c r="J2512" s="915"/>
      <c r="K2512" s="915"/>
      <c r="L2512" s="915"/>
      <c r="M2512" s="915"/>
      <c r="N2512" s="872">
        <f t="shared" si="48"/>
        <v>2390</v>
      </c>
    </row>
    <row r="2513" spans="1:14" ht="45">
      <c r="A2513" s="916">
        <v>2823</v>
      </c>
      <c r="B2513" s="915" t="s">
        <v>9916</v>
      </c>
      <c r="C2513" s="915" t="s">
        <v>9917</v>
      </c>
      <c r="D2513" s="922">
        <v>14477</v>
      </c>
      <c r="E2513" s="915" t="s">
        <v>9901</v>
      </c>
      <c r="F2513" s="920">
        <v>48076958.840000004</v>
      </c>
      <c r="G2513" s="921" t="s">
        <v>6283</v>
      </c>
      <c r="H2513" s="915" t="s">
        <v>9918</v>
      </c>
      <c r="I2513" s="915"/>
      <c r="J2513" s="915"/>
      <c r="K2513" s="915"/>
      <c r="L2513" s="915"/>
      <c r="M2513" s="915"/>
      <c r="N2513" s="872">
        <f t="shared" si="48"/>
        <v>2391</v>
      </c>
    </row>
    <row r="2514" spans="1:14" ht="45">
      <c r="A2514" s="916">
        <v>2824</v>
      </c>
      <c r="B2514" s="915" t="s">
        <v>9919</v>
      </c>
      <c r="C2514" s="915" t="s">
        <v>9920</v>
      </c>
      <c r="D2514" s="922">
        <v>14401</v>
      </c>
      <c r="E2514" s="915" t="s">
        <v>9901</v>
      </c>
      <c r="F2514" s="920">
        <v>86968215.040000007</v>
      </c>
      <c r="G2514" s="921" t="s">
        <v>6283</v>
      </c>
      <c r="H2514" s="915" t="s">
        <v>9921</v>
      </c>
      <c r="I2514" s="915"/>
      <c r="J2514" s="915"/>
      <c r="K2514" s="915"/>
      <c r="L2514" s="915"/>
      <c r="M2514" s="915"/>
      <c r="N2514" s="872">
        <f t="shared" si="48"/>
        <v>2392</v>
      </c>
    </row>
    <row r="2515" spans="1:14" ht="60">
      <c r="A2515" s="916">
        <v>2825</v>
      </c>
      <c r="B2515" s="915" t="s">
        <v>9922</v>
      </c>
      <c r="C2515" s="915" t="s">
        <v>9923</v>
      </c>
      <c r="D2515" s="922">
        <v>2202</v>
      </c>
      <c r="E2515" s="915" t="s">
        <v>9924</v>
      </c>
      <c r="F2515" s="920">
        <v>2728218.38</v>
      </c>
      <c r="G2515" s="921" t="s">
        <v>6283</v>
      </c>
      <c r="H2515" s="915" t="s">
        <v>9925</v>
      </c>
      <c r="I2515" s="915"/>
      <c r="J2515" s="915"/>
      <c r="K2515" s="915"/>
      <c r="L2515" s="915"/>
      <c r="M2515" s="915"/>
      <c r="N2515" s="872">
        <f t="shared" si="48"/>
        <v>2393</v>
      </c>
    </row>
    <row r="2516" spans="1:14" ht="60">
      <c r="A2516" s="916">
        <v>2826</v>
      </c>
      <c r="B2516" s="915" t="s">
        <v>9926</v>
      </c>
      <c r="C2516" s="915" t="s">
        <v>9927</v>
      </c>
      <c r="D2516" s="922">
        <v>24561</v>
      </c>
      <c r="E2516" s="915" t="s">
        <v>9928</v>
      </c>
      <c r="F2516" s="920">
        <v>2487039.9</v>
      </c>
      <c r="G2516" s="921" t="s">
        <v>6283</v>
      </c>
      <c r="H2516" s="915" t="s">
        <v>9929</v>
      </c>
      <c r="I2516" s="915"/>
      <c r="J2516" s="915"/>
      <c r="K2516" s="915"/>
      <c r="L2516" s="915"/>
      <c r="M2516" s="915"/>
      <c r="N2516" s="872">
        <f t="shared" si="48"/>
        <v>2394</v>
      </c>
    </row>
    <row r="2517" spans="1:14" ht="60">
      <c r="A2517" s="916">
        <v>2827</v>
      </c>
      <c r="B2517" s="915" t="s">
        <v>9930</v>
      </c>
      <c r="C2517" s="915" t="s">
        <v>9931</v>
      </c>
      <c r="D2517" s="922">
        <v>9448</v>
      </c>
      <c r="E2517" s="915" t="s">
        <v>9932</v>
      </c>
      <c r="F2517" s="920">
        <v>15428961.92</v>
      </c>
      <c r="G2517" s="921" t="s">
        <v>6283</v>
      </c>
      <c r="H2517" s="915" t="s">
        <v>9933</v>
      </c>
      <c r="I2517" s="915"/>
      <c r="J2517" s="915"/>
      <c r="K2517" s="915"/>
      <c r="L2517" s="915"/>
      <c r="M2517" s="915"/>
      <c r="N2517" s="872">
        <f t="shared" si="48"/>
        <v>2395</v>
      </c>
    </row>
    <row r="2518" spans="1:14" ht="120">
      <c r="A2518" s="916">
        <v>2828</v>
      </c>
      <c r="B2518" s="915" t="s">
        <v>9934</v>
      </c>
      <c r="C2518" s="915" t="s">
        <v>9935</v>
      </c>
      <c r="D2518" s="922">
        <v>530</v>
      </c>
      <c r="E2518" s="915" t="s">
        <v>9936</v>
      </c>
      <c r="F2518" s="920">
        <v>656655.66</v>
      </c>
      <c r="G2518" s="921" t="s">
        <v>6283</v>
      </c>
      <c r="H2518" s="915" t="s">
        <v>9937</v>
      </c>
      <c r="I2518" s="915"/>
      <c r="J2518" s="915"/>
      <c r="K2518" s="915"/>
      <c r="L2518" s="915"/>
      <c r="M2518" s="915"/>
      <c r="N2518" s="872">
        <f t="shared" si="48"/>
        <v>2396</v>
      </c>
    </row>
    <row r="2519" spans="1:14" ht="45">
      <c r="A2519" s="916">
        <v>2829</v>
      </c>
      <c r="B2519" s="915" t="s">
        <v>9938</v>
      </c>
      <c r="C2519" s="915" t="s">
        <v>9939</v>
      </c>
      <c r="D2519" s="922">
        <v>4300</v>
      </c>
      <c r="E2519" s="915" t="s">
        <v>9901</v>
      </c>
      <c r="F2519" s="920">
        <v>20384279</v>
      </c>
      <c r="G2519" s="921" t="s">
        <v>6283</v>
      </c>
      <c r="H2519" s="915" t="s">
        <v>9940</v>
      </c>
      <c r="I2519" s="915"/>
      <c r="J2519" s="915"/>
      <c r="K2519" s="915"/>
      <c r="L2519" s="915"/>
      <c r="M2519" s="915"/>
      <c r="N2519" s="872">
        <f t="shared" si="48"/>
        <v>2397</v>
      </c>
    </row>
    <row r="2520" spans="1:14" ht="45">
      <c r="A2520" s="916">
        <v>2830</v>
      </c>
      <c r="B2520" s="915" t="s">
        <v>9941</v>
      </c>
      <c r="C2520" s="915" t="s">
        <v>9942</v>
      </c>
      <c r="D2520" s="922">
        <v>965</v>
      </c>
      <c r="E2520" s="915" t="s">
        <v>7530</v>
      </c>
      <c r="F2520" s="920">
        <v>3039557</v>
      </c>
      <c r="G2520" s="921" t="s">
        <v>6283</v>
      </c>
      <c r="H2520" s="915" t="s">
        <v>9943</v>
      </c>
      <c r="I2520" s="915"/>
      <c r="J2520" s="915"/>
      <c r="K2520" s="915"/>
      <c r="L2520" s="915"/>
      <c r="M2520" s="915"/>
      <c r="N2520" s="872">
        <f t="shared" si="48"/>
        <v>2398</v>
      </c>
    </row>
    <row r="2521" spans="1:14" ht="60">
      <c r="A2521" s="916">
        <v>2831</v>
      </c>
      <c r="B2521" s="925" t="s">
        <v>9946</v>
      </c>
      <c r="C2521" s="925" t="s">
        <v>9947</v>
      </c>
      <c r="D2521" s="922">
        <v>2087</v>
      </c>
      <c r="E2521" s="925" t="s">
        <v>9948</v>
      </c>
      <c r="F2521" s="920">
        <v>6607901.1399999997</v>
      </c>
      <c r="G2521" s="921" t="s">
        <v>6290</v>
      </c>
      <c r="H2521" s="925" t="s">
        <v>9949</v>
      </c>
      <c r="I2521" s="925"/>
      <c r="J2521" s="925"/>
      <c r="K2521" s="925"/>
      <c r="L2521" s="925"/>
      <c r="M2521" s="925"/>
      <c r="N2521" s="872">
        <f t="shared" si="48"/>
        <v>2399</v>
      </c>
    </row>
    <row r="2522" spans="1:14" ht="45">
      <c r="A2522" s="916">
        <v>2832</v>
      </c>
      <c r="B2522" s="925" t="s">
        <v>9883</v>
      </c>
      <c r="C2522" s="925" t="s">
        <v>9884</v>
      </c>
      <c r="D2522" s="922">
        <v>1461</v>
      </c>
      <c r="E2522" s="925" t="s">
        <v>9885</v>
      </c>
      <c r="F2522" s="920">
        <v>2855261.52</v>
      </c>
      <c r="G2522" s="921" t="s">
        <v>6283</v>
      </c>
      <c r="H2522" s="925" t="s">
        <v>9886</v>
      </c>
      <c r="I2522" s="924"/>
      <c r="J2522" s="924"/>
      <c r="K2522" s="924"/>
      <c r="L2522" s="924"/>
      <c r="M2522" s="924"/>
      <c r="N2522" s="872">
        <f t="shared" si="48"/>
        <v>2400</v>
      </c>
    </row>
    <row r="2523" spans="1:14" ht="45">
      <c r="A2523" s="901">
        <v>2833</v>
      </c>
      <c r="B2523" s="925" t="s">
        <v>9950</v>
      </c>
      <c r="C2523" s="924" t="s">
        <v>9951</v>
      </c>
      <c r="D2523" s="906">
        <v>600</v>
      </c>
      <c r="E2523" s="925" t="s">
        <v>145</v>
      </c>
      <c r="F2523" s="920">
        <v>106602</v>
      </c>
      <c r="G2523" s="921" t="s">
        <v>6283</v>
      </c>
      <c r="H2523" s="925" t="s">
        <v>9952</v>
      </c>
      <c r="I2523" s="924"/>
      <c r="J2523" s="924"/>
      <c r="K2523" s="924"/>
      <c r="L2523" s="924"/>
      <c r="M2523" s="924"/>
      <c r="N2523" s="872">
        <f t="shared" si="48"/>
        <v>2401</v>
      </c>
    </row>
    <row r="2524" spans="1:14" ht="75">
      <c r="A2524" s="901">
        <v>2834</v>
      </c>
      <c r="B2524" s="925" t="s">
        <v>9953</v>
      </c>
      <c r="C2524" s="924" t="s">
        <v>9954</v>
      </c>
      <c r="D2524" s="906">
        <v>1222</v>
      </c>
      <c r="E2524" s="925" t="s">
        <v>9955</v>
      </c>
      <c r="F2524" s="920">
        <v>348392.2</v>
      </c>
      <c r="G2524" s="921" t="s">
        <v>6283</v>
      </c>
      <c r="H2524" s="925" t="s">
        <v>9956</v>
      </c>
      <c r="I2524" s="924"/>
      <c r="J2524" s="902" t="s">
        <v>9957</v>
      </c>
      <c r="K2524" s="902" t="s">
        <v>9958</v>
      </c>
      <c r="L2524" s="902" t="s">
        <v>9959</v>
      </c>
      <c r="M2524" s="924"/>
      <c r="N2524" s="872">
        <f t="shared" si="48"/>
        <v>2402</v>
      </c>
    </row>
    <row r="2525" spans="1:14" ht="45">
      <c r="A2525" s="901">
        <v>2836</v>
      </c>
      <c r="B2525" s="925" t="s">
        <v>9965</v>
      </c>
      <c r="C2525" s="924" t="s">
        <v>9966</v>
      </c>
      <c r="D2525" s="906">
        <v>600</v>
      </c>
      <c r="E2525" s="925" t="s">
        <v>145</v>
      </c>
      <c r="F2525" s="920">
        <v>106602</v>
      </c>
      <c r="G2525" s="921" t="s">
        <v>6283</v>
      </c>
      <c r="H2525" s="925" t="s">
        <v>9967</v>
      </c>
      <c r="I2525" s="924"/>
      <c r="J2525" s="924"/>
      <c r="K2525" s="924"/>
      <c r="L2525" s="924"/>
      <c r="M2525" s="924"/>
      <c r="N2525" s="872">
        <f>N2524+1</f>
        <v>2403</v>
      </c>
    </row>
    <row r="2526" spans="1:14" ht="45">
      <c r="A2526" s="901">
        <v>2837</v>
      </c>
      <c r="B2526" s="947" t="s">
        <v>10068</v>
      </c>
      <c r="C2526" s="946" t="s">
        <v>10067</v>
      </c>
      <c r="D2526" s="906">
        <v>5858</v>
      </c>
      <c r="E2526" s="958" t="s">
        <v>6169</v>
      </c>
      <c r="F2526" s="913">
        <v>10105577.220000001</v>
      </c>
      <c r="G2526" s="921" t="s">
        <v>6283</v>
      </c>
      <c r="H2526" s="947" t="s">
        <v>10069</v>
      </c>
      <c r="I2526" s="946"/>
      <c r="J2526" s="946"/>
      <c r="K2526" s="946"/>
      <c r="L2526" s="946"/>
      <c r="M2526" s="941"/>
      <c r="N2526" s="872">
        <f t="shared" si="48"/>
        <v>2404</v>
      </c>
    </row>
    <row r="2527" spans="1:14" ht="45">
      <c r="A2527" s="901">
        <v>2838</v>
      </c>
      <c r="B2527" s="945" t="s">
        <v>9996</v>
      </c>
      <c r="C2527" s="944" t="s">
        <v>9997</v>
      </c>
      <c r="D2527" s="851">
        <f>16483-6826-6719</f>
        <v>2938</v>
      </c>
      <c r="E2527" s="916" t="s">
        <v>10079</v>
      </c>
      <c r="F2527" s="913">
        <v>1486951.18</v>
      </c>
      <c r="G2527" s="921" t="s">
        <v>6283</v>
      </c>
      <c r="H2527" s="945" t="s">
        <v>9998</v>
      </c>
      <c r="I2527" s="944"/>
      <c r="J2527" s="944"/>
      <c r="K2527" s="944"/>
      <c r="L2527" s="944"/>
      <c r="M2527" s="944"/>
      <c r="N2527" s="872">
        <f t="shared" si="48"/>
        <v>2405</v>
      </c>
    </row>
    <row r="2528" spans="1:14" ht="45">
      <c r="A2528" s="901">
        <v>2839</v>
      </c>
      <c r="B2528" s="945" t="s">
        <v>9999</v>
      </c>
      <c r="C2528" s="944" t="s">
        <v>10000</v>
      </c>
      <c r="D2528" s="851">
        <v>655</v>
      </c>
      <c r="E2528" s="916" t="s">
        <v>6609</v>
      </c>
      <c r="F2528" s="913">
        <v>948243.5</v>
      </c>
      <c r="G2528" s="921" t="s">
        <v>6283</v>
      </c>
      <c r="H2528" s="945" t="s">
        <v>10001</v>
      </c>
      <c r="I2528" s="944"/>
      <c r="J2528" s="944"/>
      <c r="K2528" s="944"/>
      <c r="L2528" s="944"/>
      <c r="M2528" s="944"/>
      <c r="N2528" s="872">
        <f t="shared" si="48"/>
        <v>2406</v>
      </c>
    </row>
    <row r="2529" spans="1:14" ht="45">
      <c r="A2529" s="901">
        <v>2840</v>
      </c>
      <c r="B2529" s="945" t="s">
        <v>10005</v>
      </c>
      <c r="C2529" s="944" t="s">
        <v>10006</v>
      </c>
      <c r="D2529" s="851">
        <v>35</v>
      </c>
      <c r="E2529" s="901" t="s">
        <v>6704</v>
      </c>
      <c r="F2529" s="913">
        <v>54754.7</v>
      </c>
      <c r="G2529" s="921" t="s">
        <v>6283</v>
      </c>
      <c r="H2529" s="945" t="s">
        <v>10007</v>
      </c>
      <c r="I2529" s="944"/>
      <c r="J2529" s="944"/>
      <c r="K2529" s="944"/>
      <c r="L2529" s="944"/>
      <c r="M2529" s="944"/>
      <c r="N2529" s="872">
        <f t="shared" si="48"/>
        <v>2407</v>
      </c>
    </row>
    <row r="2530" spans="1:14" ht="45">
      <c r="A2530" s="901">
        <v>2841</v>
      </c>
      <c r="B2530" s="945" t="s">
        <v>10005</v>
      </c>
      <c r="C2530" s="944" t="s">
        <v>10008</v>
      </c>
      <c r="D2530" s="851">
        <v>35</v>
      </c>
      <c r="E2530" s="901" t="s">
        <v>6704</v>
      </c>
      <c r="F2530" s="913">
        <v>69100.149999999994</v>
      </c>
      <c r="G2530" s="921" t="s">
        <v>6283</v>
      </c>
      <c r="H2530" s="945" t="s">
        <v>10009</v>
      </c>
      <c r="I2530" s="944"/>
      <c r="J2530" s="944"/>
      <c r="K2530" s="944"/>
      <c r="L2530" s="944"/>
      <c r="M2530" s="944"/>
      <c r="N2530" s="872">
        <f t="shared" si="48"/>
        <v>2408</v>
      </c>
    </row>
    <row r="2531" spans="1:14" ht="45">
      <c r="A2531" s="901">
        <v>2842</v>
      </c>
      <c r="B2531" s="945" t="s">
        <v>10005</v>
      </c>
      <c r="C2531" s="944" t="s">
        <v>10010</v>
      </c>
      <c r="D2531" s="851">
        <v>35</v>
      </c>
      <c r="E2531" s="901" t="s">
        <v>6704</v>
      </c>
      <c r="F2531" s="913">
        <v>59687.25</v>
      </c>
      <c r="G2531" s="921" t="s">
        <v>6283</v>
      </c>
      <c r="H2531" s="945" t="s">
        <v>10011</v>
      </c>
      <c r="I2531" s="944"/>
      <c r="J2531" s="944"/>
      <c r="K2531" s="944"/>
      <c r="L2531" s="944"/>
      <c r="M2531" s="944"/>
      <c r="N2531" s="872">
        <f t="shared" si="48"/>
        <v>2409</v>
      </c>
    </row>
    <row r="2532" spans="1:14" ht="45">
      <c r="A2532" s="901">
        <v>2843</v>
      </c>
      <c r="B2532" s="945" t="s">
        <v>10005</v>
      </c>
      <c r="C2532" s="944" t="s">
        <v>10012</v>
      </c>
      <c r="D2532" s="851">
        <v>1671</v>
      </c>
      <c r="E2532" s="901" t="s">
        <v>6704</v>
      </c>
      <c r="F2532" s="913">
        <v>2720688.78</v>
      </c>
      <c r="G2532" s="921" t="s">
        <v>6283</v>
      </c>
      <c r="H2532" s="945" t="s">
        <v>10013</v>
      </c>
      <c r="I2532" s="944"/>
      <c r="J2532" s="944"/>
      <c r="K2532" s="944"/>
      <c r="L2532" s="944"/>
      <c r="M2532" s="944"/>
      <c r="N2532" s="872">
        <f t="shared" si="48"/>
        <v>2410</v>
      </c>
    </row>
    <row r="2533" spans="1:14" ht="45">
      <c r="A2533" s="901">
        <v>2844</v>
      </c>
      <c r="B2533" s="945" t="s">
        <v>10005</v>
      </c>
      <c r="C2533" s="944" t="s">
        <v>10014</v>
      </c>
      <c r="D2533" s="851">
        <v>3383</v>
      </c>
      <c r="E2533" s="901" t="s">
        <v>6704</v>
      </c>
      <c r="F2533" s="913">
        <v>6474114.7599999998</v>
      </c>
      <c r="G2533" s="921" t="s">
        <v>6283</v>
      </c>
      <c r="H2533" s="945" t="s">
        <v>10015</v>
      </c>
      <c r="I2533" s="944"/>
      <c r="J2533" s="944"/>
      <c r="K2533" s="944"/>
      <c r="L2533" s="944"/>
      <c r="M2533" s="944"/>
      <c r="N2533" s="872">
        <f t="shared" si="48"/>
        <v>2411</v>
      </c>
    </row>
    <row r="2534" spans="1:14" ht="45">
      <c r="A2534" s="901">
        <v>2845</v>
      </c>
      <c r="B2534" s="945" t="s">
        <v>10016</v>
      </c>
      <c r="C2534" s="944" t="s">
        <v>10017</v>
      </c>
      <c r="D2534" s="851">
        <v>6826</v>
      </c>
      <c r="E2534" s="901" t="s">
        <v>7599</v>
      </c>
      <c r="F2534" s="913">
        <v>2832858.26</v>
      </c>
      <c r="G2534" s="921" t="s">
        <v>6283</v>
      </c>
      <c r="H2534" s="945" t="s">
        <v>10018</v>
      </c>
      <c r="I2534" s="944"/>
      <c r="J2534" s="944"/>
      <c r="K2534" s="944"/>
      <c r="L2534" s="944"/>
      <c r="M2534" s="944"/>
      <c r="N2534" s="872">
        <f t="shared" si="48"/>
        <v>2412</v>
      </c>
    </row>
    <row r="2535" spans="1:14" ht="45">
      <c r="A2535" s="901">
        <v>2846</v>
      </c>
      <c r="B2535" s="945" t="s">
        <v>10016</v>
      </c>
      <c r="C2535" s="944" t="s">
        <v>10019</v>
      </c>
      <c r="D2535" s="906">
        <v>6719</v>
      </c>
      <c r="E2535" s="944" t="s">
        <v>7599</v>
      </c>
      <c r="F2535" s="913">
        <v>2788452.19</v>
      </c>
      <c r="G2535" s="921" t="s">
        <v>6283</v>
      </c>
      <c r="H2535" s="945" t="s">
        <v>10020</v>
      </c>
      <c r="I2535" s="944"/>
      <c r="J2535" s="944"/>
      <c r="K2535" s="944"/>
      <c r="L2535" s="944"/>
      <c r="M2535" s="944"/>
      <c r="N2535" s="872">
        <f t="shared" ref="N2535:N2604" si="49">N2534+1</f>
        <v>2413</v>
      </c>
    </row>
    <row r="2536" spans="1:14" ht="45">
      <c r="A2536" s="901">
        <v>2847</v>
      </c>
      <c r="B2536" s="945" t="s">
        <v>10026</v>
      </c>
      <c r="C2536" s="945" t="s">
        <v>10027</v>
      </c>
      <c r="D2536" s="922">
        <v>10850</v>
      </c>
      <c r="E2536" s="945" t="s">
        <v>9963</v>
      </c>
      <c r="F2536" s="913">
        <v>3442379.5</v>
      </c>
      <c r="G2536" s="921" t="s">
        <v>6283</v>
      </c>
      <c r="H2536" s="945" t="s">
        <v>10028</v>
      </c>
      <c r="I2536" s="945"/>
      <c r="J2536" s="902" t="s">
        <v>9964</v>
      </c>
      <c r="K2536" s="902" t="s">
        <v>10029</v>
      </c>
      <c r="L2536" s="902" t="s">
        <v>10030</v>
      </c>
      <c r="M2536" s="945"/>
      <c r="N2536" s="872">
        <f t="shared" si="49"/>
        <v>2414</v>
      </c>
    </row>
    <row r="2537" spans="1:14" ht="45">
      <c r="A2537" s="901">
        <v>2848</v>
      </c>
      <c r="B2537" s="945" t="s">
        <v>10026</v>
      </c>
      <c r="C2537" s="945" t="s">
        <v>10031</v>
      </c>
      <c r="D2537" s="922">
        <v>9006</v>
      </c>
      <c r="E2537" s="945" t="s">
        <v>9963</v>
      </c>
      <c r="F2537" s="913">
        <v>2866609.8</v>
      </c>
      <c r="G2537" s="921" t="s">
        <v>6283</v>
      </c>
      <c r="H2537" s="945" t="s">
        <v>10032</v>
      </c>
      <c r="I2537" s="945"/>
      <c r="J2537" s="902" t="s">
        <v>9964</v>
      </c>
      <c r="K2537" s="902" t="s">
        <v>10029</v>
      </c>
      <c r="L2537" s="902" t="s">
        <v>10033</v>
      </c>
      <c r="M2537" s="945"/>
      <c r="N2537" s="872">
        <f t="shared" si="49"/>
        <v>2415</v>
      </c>
    </row>
    <row r="2538" spans="1:14" ht="45">
      <c r="A2538" s="901">
        <v>2849</v>
      </c>
      <c r="B2538" s="945" t="s">
        <v>10026</v>
      </c>
      <c r="C2538" s="945" t="s">
        <v>10034</v>
      </c>
      <c r="D2538" s="945">
        <v>2220</v>
      </c>
      <c r="E2538" s="945" t="s">
        <v>9963</v>
      </c>
      <c r="F2538" s="913">
        <v>707447.4</v>
      </c>
      <c r="G2538" s="921" t="s">
        <v>6283</v>
      </c>
      <c r="H2538" s="945" t="s">
        <v>10035</v>
      </c>
      <c r="I2538" s="945"/>
      <c r="J2538" s="902" t="s">
        <v>9964</v>
      </c>
      <c r="K2538" s="902" t="s">
        <v>10029</v>
      </c>
      <c r="L2538" s="902" t="s">
        <v>10036</v>
      </c>
      <c r="M2538" s="945"/>
      <c r="N2538" s="872">
        <f t="shared" si="49"/>
        <v>2416</v>
      </c>
    </row>
    <row r="2539" spans="1:14" ht="45">
      <c r="A2539" s="901">
        <v>2850</v>
      </c>
      <c r="B2539" s="945" t="s">
        <v>10046</v>
      </c>
      <c r="C2539" s="945" t="s">
        <v>10047</v>
      </c>
      <c r="D2539" s="945">
        <v>600</v>
      </c>
      <c r="E2539" s="945" t="s">
        <v>145</v>
      </c>
      <c r="F2539" s="920">
        <v>106602</v>
      </c>
      <c r="G2539" s="921" t="s">
        <v>6283</v>
      </c>
      <c r="H2539" s="945" t="s">
        <v>10048</v>
      </c>
      <c r="I2539" s="945"/>
      <c r="J2539" s="945"/>
      <c r="K2539" s="945"/>
      <c r="L2539" s="945"/>
      <c r="M2539" s="945"/>
      <c r="N2539" s="872">
        <f t="shared" si="49"/>
        <v>2417</v>
      </c>
    </row>
    <row r="2540" spans="1:14" ht="45">
      <c r="A2540" s="901">
        <v>2851</v>
      </c>
      <c r="B2540" s="947" t="s">
        <v>4883</v>
      </c>
      <c r="C2540" s="947" t="s">
        <v>10060</v>
      </c>
      <c r="D2540" s="947">
        <v>184</v>
      </c>
      <c r="E2540" s="946" t="s">
        <v>7599</v>
      </c>
      <c r="F2540" s="947">
        <v>18631.79</v>
      </c>
      <c r="G2540" s="921" t="s">
        <v>6283</v>
      </c>
      <c r="H2540" s="947" t="s">
        <v>10061</v>
      </c>
      <c r="I2540" s="947"/>
      <c r="J2540" s="947"/>
      <c r="K2540" s="947"/>
      <c r="L2540" s="947"/>
      <c r="M2540" s="947"/>
      <c r="N2540" s="872">
        <f t="shared" si="49"/>
        <v>2418</v>
      </c>
    </row>
    <row r="2541" spans="1:14" ht="45">
      <c r="A2541" s="901">
        <v>2852</v>
      </c>
      <c r="B2541" s="947" t="s">
        <v>10062</v>
      </c>
      <c r="C2541" s="947" t="s">
        <v>10063</v>
      </c>
      <c r="D2541" s="947">
        <v>3011</v>
      </c>
      <c r="E2541" s="947" t="s">
        <v>6969</v>
      </c>
      <c r="F2541" s="913">
        <v>5194245.99</v>
      </c>
      <c r="G2541" s="921" t="s">
        <v>6283</v>
      </c>
      <c r="H2541" s="947" t="s">
        <v>10064</v>
      </c>
      <c r="I2541" s="947"/>
      <c r="J2541" s="947"/>
      <c r="K2541" s="947"/>
      <c r="L2541" s="947"/>
      <c r="M2541" s="947"/>
      <c r="N2541" s="872">
        <f t="shared" si="49"/>
        <v>2419</v>
      </c>
    </row>
    <row r="2542" spans="1:14" ht="45">
      <c r="A2542" s="901">
        <v>2853</v>
      </c>
      <c r="B2542" s="954" t="s">
        <v>10072</v>
      </c>
      <c r="C2542" s="954" t="s">
        <v>10073</v>
      </c>
      <c r="D2542" s="954">
        <v>57</v>
      </c>
      <c r="E2542" s="954" t="s">
        <v>6865</v>
      </c>
      <c r="F2542" s="913">
        <v>70621.289999999994</v>
      </c>
      <c r="G2542" s="921" t="s">
        <v>6283</v>
      </c>
      <c r="H2542" s="954" t="s">
        <v>10074</v>
      </c>
      <c r="I2542" s="954"/>
      <c r="J2542" s="491" t="s">
        <v>182</v>
      </c>
      <c r="K2542" s="902" t="s">
        <v>10075</v>
      </c>
      <c r="L2542" s="902" t="s">
        <v>10076</v>
      </c>
      <c r="M2542" s="954"/>
      <c r="N2542" s="872">
        <f t="shared" si="49"/>
        <v>2420</v>
      </c>
    </row>
    <row r="2543" spans="1:14" ht="45">
      <c r="A2543" s="955">
        <v>2854</v>
      </c>
      <c r="B2543" s="942" t="s">
        <v>9994</v>
      </c>
      <c r="C2543" s="941" t="s">
        <v>9995</v>
      </c>
      <c r="D2543" s="906">
        <v>1005</v>
      </c>
      <c r="E2543" s="941" t="s">
        <v>2814</v>
      </c>
      <c r="F2543" s="920">
        <v>3271536.3</v>
      </c>
      <c r="G2543" s="921" t="s">
        <v>6283</v>
      </c>
      <c r="H2543" s="956" t="s">
        <v>10077</v>
      </c>
      <c r="I2543" s="855"/>
      <c r="J2543" s="855"/>
      <c r="K2543" s="855"/>
      <c r="L2543" s="855"/>
      <c r="M2543" s="855"/>
      <c r="N2543" s="872">
        <f t="shared" si="49"/>
        <v>2421</v>
      </c>
    </row>
    <row r="2544" spans="1:14" ht="45">
      <c r="A2544" s="901">
        <v>2856</v>
      </c>
      <c r="B2544" s="959" t="s">
        <v>10081</v>
      </c>
      <c r="C2544" s="959" t="s">
        <v>10082</v>
      </c>
      <c r="D2544" s="922">
        <v>27440</v>
      </c>
      <c r="E2544" s="959" t="s">
        <v>10083</v>
      </c>
      <c r="F2544" s="920">
        <v>12152078.4</v>
      </c>
      <c r="G2544" s="921" t="s">
        <v>6283</v>
      </c>
      <c r="H2544" s="959" t="s">
        <v>10084</v>
      </c>
      <c r="I2544" s="959"/>
      <c r="J2544" s="959"/>
      <c r="K2544" s="959"/>
      <c r="L2544" s="959"/>
      <c r="M2544" s="959"/>
      <c r="N2544" s="872">
        <f>N2543+1</f>
        <v>2422</v>
      </c>
    </row>
    <row r="2545" spans="1:14" ht="45">
      <c r="A2545" s="901">
        <v>2857</v>
      </c>
      <c r="B2545" s="959" t="s">
        <v>10081</v>
      </c>
      <c r="C2545" s="959" t="s">
        <v>10085</v>
      </c>
      <c r="D2545" s="922">
        <v>5100</v>
      </c>
      <c r="E2545" s="959" t="s">
        <v>10086</v>
      </c>
      <c r="F2545" s="920">
        <v>1342881</v>
      </c>
      <c r="G2545" s="921" t="s">
        <v>6283</v>
      </c>
      <c r="H2545" s="959" t="s">
        <v>10087</v>
      </c>
      <c r="I2545" s="959"/>
      <c r="J2545" s="959"/>
      <c r="K2545" s="959"/>
      <c r="L2545" s="959"/>
      <c r="M2545" s="959"/>
      <c r="N2545" s="872">
        <f t="shared" si="49"/>
        <v>2423</v>
      </c>
    </row>
    <row r="2546" spans="1:14" ht="45">
      <c r="A2546" s="901">
        <v>2858</v>
      </c>
      <c r="B2546" s="959" t="s">
        <v>10081</v>
      </c>
      <c r="C2546" s="959" t="s">
        <v>10088</v>
      </c>
      <c r="D2546" s="922">
        <v>4830</v>
      </c>
      <c r="E2546" s="959" t="s">
        <v>10086</v>
      </c>
      <c r="F2546" s="920">
        <v>1584046.8</v>
      </c>
      <c r="G2546" s="921" t="s">
        <v>6283</v>
      </c>
      <c r="H2546" s="959" t="s">
        <v>10089</v>
      </c>
      <c r="I2546" s="959"/>
      <c r="J2546" s="959"/>
      <c r="K2546" s="959"/>
      <c r="L2546" s="959"/>
      <c r="M2546" s="959"/>
      <c r="N2546" s="872">
        <f t="shared" si="49"/>
        <v>2424</v>
      </c>
    </row>
    <row r="2547" spans="1:14" ht="45">
      <c r="A2547" s="901">
        <v>2859</v>
      </c>
      <c r="B2547" s="959" t="s">
        <v>10091</v>
      </c>
      <c r="C2547" s="959" t="s">
        <v>10092</v>
      </c>
      <c r="D2547" s="922">
        <v>1903</v>
      </c>
      <c r="E2547" s="959" t="s">
        <v>10093</v>
      </c>
      <c r="F2547" s="920">
        <v>6881704.7199999997</v>
      </c>
      <c r="G2547" s="921" t="s">
        <v>6283</v>
      </c>
      <c r="H2547" s="961" t="s">
        <v>10094</v>
      </c>
      <c r="I2547" s="959"/>
      <c r="J2547" s="693" t="s">
        <v>10146</v>
      </c>
      <c r="K2547" s="693" t="s">
        <v>10102</v>
      </c>
      <c r="L2547" s="693" t="s">
        <v>10145</v>
      </c>
      <c r="M2547" s="959"/>
      <c r="N2547" s="872">
        <f t="shared" si="49"/>
        <v>2425</v>
      </c>
    </row>
    <row r="2548" spans="1:14" ht="45">
      <c r="A2548" s="901">
        <v>2860</v>
      </c>
      <c r="B2548" s="959" t="s">
        <v>10095</v>
      </c>
      <c r="C2548" s="959" t="s">
        <v>10096</v>
      </c>
      <c r="D2548" s="922">
        <v>310</v>
      </c>
      <c r="E2548" s="959" t="s">
        <v>10097</v>
      </c>
      <c r="F2548" s="920">
        <v>646867.69999999995</v>
      </c>
      <c r="G2548" s="921" t="s">
        <v>6283</v>
      </c>
      <c r="H2548" s="959" t="s">
        <v>10098</v>
      </c>
      <c r="I2548" s="959"/>
      <c r="J2548" s="902" t="s">
        <v>10099</v>
      </c>
      <c r="K2548" s="902" t="s">
        <v>10100</v>
      </c>
      <c r="L2548" s="902" t="s">
        <v>10101</v>
      </c>
      <c r="M2548" s="959"/>
      <c r="N2548" s="872">
        <f t="shared" si="49"/>
        <v>2426</v>
      </c>
    </row>
    <row r="2549" spans="1:14" ht="45">
      <c r="A2549" s="901">
        <v>2861</v>
      </c>
      <c r="B2549" s="961" t="s">
        <v>10108</v>
      </c>
      <c r="C2549" s="961" t="s">
        <v>10109</v>
      </c>
      <c r="D2549" s="922">
        <v>14627</v>
      </c>
      <c r="E2549" s="961" t="s">
        <v>5340</v>
      </c>
      <c r="F2549" s="913">
        <v>14202231.92</v>
      </c>
      <c r="G2549" s="921" t="s">
        <v>6283</v>
      </c>
      <c r="H2549" s="961" t="s">
        <v>10110</v>
      </c>
      <c r="I2549" s="961"/>
      <c r="J2549" s="961"/>
      <c r="K2549" s="961"/>
      <c r="L2549" s="961"/>
      <c r="M2549" s="961"/>
      <c r="N2549" s="872">
        <f t="shared" si="49"/>
        <v>2427</v>
      </c>
    </row>
    <row r="2550" spans="1:14" ht="45">
      <c r="A2550" s="901">
        <v>2862</v>
      </c>
      <c r="B2550" s="7" t="s">
        <v>3433</v>
      </c>
      <c r="C2550" s="27" t="s">
        <v>10119</v>
      </c>
      <c r="D2550" s="964">
        <v>546</v>
      </c>
      <c r="E2550" s="471" t="s">
        <v>6609</v>
      </c>
      <c r="F2550" s="912">
        <v>1022204.82</v>
      </c>
      <c r="G2550" s="529" t="s">
        <v>6283</v>
      </c>
      <c r="H2550" s="13" t="s">
        <v>10120</v>
      </c>
      <c r="I2550" s="462"/>
      <c r="J2550" s="486" t="s">
        <v>7956</v>
      </c>
      <c r="K2550" s="494" t="s">
        <v>7957</v>
      </c>
      <c r="L2550" s="95" t="s">
        <v>10121</v>
      </c>
      <c r="M2550" s="610" t="s">
        <v>7961</v>
      </c>
      <c r="N2550" s="872">
        <f t="shared" si="49"/>
        <v>2428</v>
      </c>
    </row>
    <row r="2551" spans="1:14" ht="60">
      <c r="A2551" s="901">
        <v>2863</v>
      </c>
      <c r="B2551" s="962" t="s">
        <v>10122</v>
      </c>
      <c r="C2551" s="962" t="s">
        <v>10123</v>
      </c>
      <c r="D2551" s="922">
        <v>568</v>
      </c>
      <c r="E2551" s="916" t="s">
        <v>10314</v>
      </c>
      <c r="F2551" s="913">
        <v>4780998</v>
      </c>
      <c r="G2551" s="529" t="s">
        <v>6283</v>
      </c>
      <c r="H2551" s="962" t="s">
        <v>10124</v>
      </c>
      <c r="I2551" s="962"/>
      <c r="J2551" s="902" t="s">
        <v>10371</v>
      </c>
      <c r="K2551" s="494" t="s">
        <v>10372</v>
      </c>
      <c r="L2551" s="902" t="s">
        <v>10373</v>
      </c>
      <c r="M2551" s="1015" t="s">
        <v>10374</v>
      </c>
      <c r="N2551" s="872">
        <f t="shared" si="49"/>
        <v>2429</v>
      </c>
    </row>
    <row r="2552" spans="1:14" ht="45">
      <c r="A2552" s="901">
        <v>2864</v>
      </c>
      <c r="B2552" s="965" t="s">
        <v>10139</v>
      </c>
      <c r="C2552" s="965" t="s">
        <v>10140</v>
      </c>
      <c r="D2552" s="922">
        <v>3330</v>
      </c>
      <c r="E2552" s="471" t="s">
        <v>6609</v>
      </c>
      <c r="F2552" s="913">
        <v>3808254.6</v>
      </c>
      <c r="G2552" s="529" t="s">
        <v>6283</v>
      </c>
      <c r="H2552" s="41" t="s">
        <v>10141</v>
      </c>
      <c r="I2552" s="965"/>
      <c r="J2552" s="965"/>
      <c r="K2552" s="965"/>
      <c r="L2552" s="965"/>
      <c r="M2552" s="965"/>
      <c r="N2552" s="872">
        <f t="shared" si="49"/>
        <v>2430</v>
      </c>
    </row>
    <row r="2553" spans="1:14" ht="45">
      <c r="A2553" s="901">
        <v>2865</v>
      </c>
      <c r="B2553" s="965" t="s">
        <v>10142</v>
      </c>
      <c r="C2553" s="965" t="s">
        <v>10143</v>
      </c>
      <c r="D2553" s="922">
        <v>2879</v>
      </c>
      <c r="E2553" s="471" t="s">
        <v>6609</v>
      </c>
      <c r="F2553" s="913">
        <v>3326310.23</v>
      </c>
      <c r="G2553" s="529" t="s">
        <v>6283</v>
      </c>
      <c r="H2553" s="965" t="s">
        <v>10144</v>
      </c>
      <c r="I2553" s="965"/>
      <c r="J2553" s="965"/>
      <c r="K2553" s="965"/>
      <c r="L2553" s="965"/>
      <c r="M2553" s="965"/>
      <c r="N2553" s="872">
        <f t="shared" si="49"/>
        <v>2431</v>
      </c>
    </row>
    <row r="2554" spans="1:14" ht="45">
      <c r="A2554" s="901">
        <v>2866</v>
      </c>
      <c r="B2554" s="965" t="s">
        <v>6689</v>
      </c>
      <c r="C2554" s="965" t="s">
        <v>10147</v>
      </c>
      <c r="D2554" s="922">
        <v>253</v>
      </c>
      <c r="E2554" s="965" t="s">
        <v>10148</v>
      </c>
      <c r="F2554" s="920" t="s">
        <v>10149</v>
      </c>
      <c r="G2554" s="529" t="s">
        <v>6283</v>
      </c>
      <c r="H2554" s="965" t="s">
        <v>10150</v>
      </c>
      <c r="I2554" s="965"/>
      <c r="J2554" s="902" t="s">
        <v>10151</v>
      </c>
      <c r="K2554" s="902" t="s">
        <v>10152</v>
      </c>
      <c r="L2554" s="902" t="s">
        <v>10153</v>
      </c>
      <c r="M2554" s="965"/>
      <c r="N2554" s="872">
        <f t="shared" si="49"/>
        <v>2432</v>
      </c>
    </row>
    <row r="2555" spans="1:14" ht="45">
      <c r="A2555" s="901">
        <v>2867</v>
      </c>
      <c r="B2555" s="965" t="s">
        <v>10080</v>
      </c>
      <c r="C2555" s="965" t="s">
        <v>10155</v>
      </c>
      <c r="D2555" s="922">
        <v>39508</v>
      </c>
      <c r="E2555" s="965" t="s">
        <v>6619</v>
      </c>
      <c r="F2555" s="913">
        <v>39996318.880000003</v>
      </c>
      <c r="G2555" s="529" t="s">
        <v>6283</v>
      </c>
      <c r="H2555" s="965" t="s">
        <v>10156</v>
      </c>
      <c r="I2555" s="965"/>
      <c r="J2555" s="902" t="s">
        <v>9974</v>
      </c>
      <c r="K2555" s="902" t="s">
        <v>10157</v>
      </c>
      <c r="L2555" s="693" t="s">
        <v>10158</v>
      </c>
      <c r="M2555" s="965"/>
      <c r="N2555" s="872">
        <f t="shared" si="49"/>
        <v>2433</v>
      </c>
    </row>
    <row r="2556" spans="1:14" ht="45">
      <c r="A2556" s="901">
        <v>2868</v>
      </c>
      <c r="B2556" s="980" t="s">
        <v>7651</v>
      </c>
      <c r="C2556" s="980" t="s">
        <v>10159</v>
      </c>
      <c r="D2556" s="980">
        <v>103</v>
      </c>
      <c r="E2556" s="980" t="s">
        <v>6704</v>
      </c>
      <c r="F2556" s="913">
        <v>156104.74</v>
      </c>
      <c r="G2556" s="529" t="s">
        <v>6283</v>
      </c>
      <c r="H2556" s="980" t="s">
        <v>10160</v>
      </c>
      <c r="I2556" s="980"/>
      <c r="J2556" s="980"/>
      <c r="K2556" s="980"/>
      <c r="L2556" s="980"/>
      <c r="M2556" s="980"/>
      <c r="N2556" s="872">
        <f t="shared" si="49"/>
        <v>2434</v>
      </c>
    </row>
    <row r="2557" spans="1:14" ht="45">
      <c r="A2557" s="901">
        <v>2869</v>
      </c>
      <c r="B2557" s="980" t="s">
        <v>7651</v>
      </c>
      <c r="C2557" s="980" t="s">
        <v>10161</v>
      </c>
      <c r="D2557" s="980">
        <v>27179</v>
      </c>
      <c r="E2557" s="980" t="s">
        <v>6704</v>
      </c>
      <c r="F2557" s="913">
        <v>49031459.579999998</v>
      </c>
      <c r="G2557" s="529" t="s">
        <v>6283</v>
      </c>
      <c r="H2557" s="980" t="s">
        <v>10162</v>
      </c>
      <c r="I2557" s="980"/>
      <c r="J2557" s="980"/>
      <c r="K2557" s="980"/>
      <c r="L2557" s="980"/>
      <c r="M2557" s="980"/>
      <c r="N2557" s="872">
        <f t="shared" si="49"/>
        <v>2435</v>
      </c>
    </row>
    <row r="2558" spans="1:14" ht="45">
      <c r="A2558" s="901">
        <v>2870</v>
      </c>
      <c r="B2558" s="980" t="s">
        <v>10163</v>
      </c>
      <c r="C2558" s="980" t="s">
        <v>10164</v>
      </c>
      <c r="D2558" s="980">
        <v>131954</v>
      </c>
      <c r="E2558" s="980" t="s">
        <v>6097</v>
      </c>
      <c r="F2558" s="913">
        <v>128122055.84</v>
      </c>
      <c r="G2558" s="529" t="s">
        <v>6283</v>
      </c>
      <c r="H2558" s="980" t="s">
        <v>10165</v>
      </c>
      <c r="I2558" s="980"/>
      <c r="J2558" s="980"/>
      <c r="K2558" s="980"/>
      <c r="L2558" s="980"/>
      <c r="M2558" s="980"/>
      <c r="N2558" s="872">
        <f t="shared" si="49"/>
        <v>2436</v>
      </c>
    </row>
    <row r="2559" spans="1:14" ht="45">
      <c r="A2559" s="901">
        <v>2871</v>
      </c>
      <c r="B2559" s="980" t="s">
        <v>7582</v>
      </c>
      <c r="C2559" s="980" t="s">
        <v>10166</v>
      </c>
      <c r="D2559" s="669">
        <f>82753-1238</f>
        <v>81515</v>
      </c>
      <c r="E2559" s="916" t="s">
        <v>10186</v>
      </c>
      <c r="F2559" s="913">
        <v>173634286.34999999</v>
      </c>
      <c r="G2559" s="529" t="s">
        <v>6283</v>
      </c>
      <c r="H2559" s="980" t="s">
        <v>10167</v>
      </c>
      <c r="I2559" s="980"/>
      <c r="J2559" s="980"/>
      <c r="K2559" s="980"/>
      <c r="L2559" s="980"/>
      <c r="M2559" s="980"/>
      <c r="N2559" s="872">
        <f t="shared" si="49"/>
        <v>2437</v>
      </c>
    </row>
    <row r="2560" spans="1:14" ht="60">
      <c r="A2560" s="901">
        <v>2872</v>
      </c>
      <c r="B2560" s="981" t="s">
        <v>10168</v>
      </c>
      <c r="C2560" s="981" t="s">
        <v>10169</v>
      </c>
      <c r="D2560" s="922">
        <v>17</v>
      </c>
      <c r="E2560" s="981" t="s">
        <v>10170</v>
      </c>
      <c r="F2560" s="920">
        <v>22150.49</v>
      </c>
      <c r="G2560" s="529" t="s">
        <v>6283</v>
      </c>
      <c r="H2560" s="981" t="s">
        <v>10171</v>
      </c>
      <c r="I2560" s="981"/>
      <c r="J2560" s="981"/>
      <c r="K2560" s="981"/>
      <c r="L2560" s="981"/>
      <c r="M2560" s="981"/>
      <c r="N2560" s="872">
        <f t="shared" si="49"/>
        <v>2438</v>
      </c>
    </row>
    <row r="2561" spans="1:14" ht="45">
      <c r="A2561" s="901">
        <v>2873</v>
      </c>
      <c r="B2561" s="981" t="s">
        <v>7582</v>
      </c>
      <c r="C2561" s="981" t="s">
        <v>10172</v>
      </c>
      <c r="D2561" s="922">
        <v>1238</v>
      </c>
      <c r="E2561" s="981" t="s">
        <v>5943</v>
      </c>
      <c r="F2561" s="913">
        <v>2254051.36</v>
      </c>
      <c r="G2561" s="529" t="s">
        <v>6283</v>
      </c>
      <c r="H2561" s="981" t="s">
        <v>10173</v>
      </c>
      <c r="I2561" s="981"/>
      <c r="J2561" s="981"/>
      <c r="K2561" s="981"/>
      <c r="L2561" s="981"/>
      <c r="M2561" s="981"/>
      <c r="N2561" s="872">
        <f t="shared" si="49"/>
        <v>2439</v>
      </c>
    </row>
    <row r="2562" spans="1:14" ht="45">
      <c r="A2562" s="901">
        <v>2874</v>
      </c>
      <c r="B2562" s="983" t="s">
        <v>10174</v>
      </c>
      <c r="C2562" s="983" t="s">
        <v>10175</v>
      </c>
      <c r="D2562" s="922">
        <v>3311</v>
      </c>
      <c r="E2562" s="983" t="s">
        <v>6609</v>
      </c>
      <c r="F2562" s="913">
        <v>5183403.6100000003</v>
      </c>
      <c r="G2562" s="529" t="s">
        <v>6283</v>
      </c>
      <c r="H2562" s="983" t="s">
        <v>10176</v>
      </c>
      <c r="I2562" s="983"/>
      <c r="J2562" s="902" t="s">
        <v>10255</v>
      </c>
      <c r="K2562" s="902" t="s">
        <v>10256</v>
      </c>
      <c r="L2562" s="902" t="s">
        <v>10257</v>
      </c>
      <c r="M2562" s="983"/>
      <c r="N2562" s="872">
        <f t="shared" si="49"/>
        <v>2440</v>
      </c>
    </row>
    <row r="2563" spans="1:14" ht="45">
      <c r="A2563" s="901">
        <v>2875</v>
      </c>
      <c r="B2563" s="984" t="s">
        <v>10179</v>
      </c>
      <c r="C2563" s="984" t="s">
        <v>10180</v>
      </c>
      <c r="D2563" s="922">
        <v>188</v>
      </c>
      <c r="E2563" s="984" t="s">
        <v>6609</v>
      </c>
      <c r="F2563" s="913">
        <v>130223.84</v>
      </c>
      <c r="G2563" s="529" t="s">
        <v>6283</v>
      </c>
      <c r="H2563" s="984" t="s">
        <v>10181</v>
      </c>
      <c r="I2563" s="719"/>
      <c r="J2563" s="719"/>
      <c r="K2563" s="984"/>
      <c r="L2563" s="719"/>
      <c r="M2563" s="719"/>
      <c r="N2563" s="872">
        <f t="shared" si="49"/>
        <v>2441</v>
      </c>
    </row>
    <row r="2564" spans="1:14" ht="45">
      <c r="A2564" s="901">
        <v>2876</v>
      </c>
      <c r="B2564" s="988" t="s">
        <v>10192</v>
      </c>
      <c r="C2564" s="988" t="s">
        <v>10193</v>
      </c>
      <c r="D2564" s="922">
        <v>342</v>
      </c>
      <c r="E2564" s="988" t="s">
        <v>7599</v>
      </c>
      <c r="F2564" s="913">
        <v>332068.32</v>
      </c>
      <c r="G2564" s="529" t="s">
        <v>6283</v>
      </c>
      <c r="H2564" s="988" t="s">
        <v>10194</v>
      </c>
      <c r="I2564" s="988"/>
      <c r="J2564" s="902" t="s">
        <v>9974</v>
      </c>
      <c r="K2564" s="902" t="s">
        <v>10195</v>
      </c>
      <c r="L2564" s="902" t="s">
        <v>10196</v>
      </c>
      <c r="M2564" s="988"/>
      <c r="N2564" s="872">
        <f t="shared" si="49"/>
        <v>2442</v>
      </c>
    </row>
    <row r="2565" spans="1:14" ht="45">
      <c r="A2565" s="901">
        <v>2877</v>
      </c>
      <c r="B2565" s="988" t="s">
        <v>10197</v>
      </c>
      <c r="C2565" s="988" t="s">
        <v>10198</v>
      </c>
      <c r="D2565" s="922">
        <v>3996</v>
      </c>
      <c r="E2565" s="988" t="s">
        <v>10199</v>
      </c>
      <c r="F2565" s="948">
        <v>16842340.800000001</v>
      </c>
      <c r="G2565" s="529" t="s">
        <v>6283</v>
      </c>
      <c r="H2565" s="988" t="s">
        <v>10200</v>
      </c>
      <c r="I2565" s="988"/>
      <c r="J2565" s="902" t="s">
        <v>9974</v>
      </c>
      <c r="K2565" s="902" t="s">
        <v>10201</v>
      </c>
      <c r="L2565" s="902" t="s">
        <v>10202</v>
      </c>
      <c r="M2565" s="988"/>
      <c r="N2565" s="872">
        <f t="shared" si="49"/>
        <v>2443</v>
      </c>
    </row>
    <row r="2566" spans="1:14" ht="60">
      <c r="A2566" s="916">
        <v>2878</v>
      </c>
      <c r="B2566" s="991" t="s">
        <v>10208</v>
      </c>
      <c r="C2566" s="991" t="s">
        <v>10209</v>
      </c>
      <c r="D2566" s="922">
        <v>1480</v>
      </c>
      <c r="E2566" s="902" t="s">
        <v>10239</v>
      </c>
      <c r="F2566" s="948">
        <v>5531648</v>
      </c>
      <c r="G2566" s="921" t="s">
        <v>6283</v>
      </c>
      <c r="H2566" s="991" t="s">
        <v>10210</v>
      </c>
      <c r="I2566" s="991"/>
      <c r="J2566" s="902" t="s">
        <v>9974</v>
      </c>
      <c r="K2566" s="693" t="s">
        <v>10211</v>
      </c>
      <c r="L2566" s="902" t="s">
        <v>10229</v>
      </c>
      <c r="M2566" s="991"/>
      <c r="N2566" s="872">
        <f t="shared" si="49"/>
        <v>2444</v>
      </c>
    </row>
    <row r="2567" spans="1:14" ht="60">
      <c r="A2567" s="916">
        <v>2879</v>
      </c>
      <c r="B2567" s="991" t="s">
        <v>10208</v>
      </c>
      <c r="C2567" s="991" t="s">
        <v>10212</v>
      </c>
      <c r="D2567" s="922">
        <v>424</v>
      </c>
      <c r="E2567" s="902" t="s">
        <v>10239</v>
      </c>
      <c r="F2567" s="948">
        <v>1576554.96</v>
      </c>
      <c r="G2567" s="921" t="s">
        <v>6283</v>
      </c>
      <c r="H2567" s="991" t="s">
        <v>10213</v>
      </c>
      <c r="I2567" s="991"/>
      <c r="J2567" s="902" t="s">
        <v>9974</v>
      </c>
      <c r="K2567" s="693" t="s">
        <v>10211</v>
      </c>
      <c r="L2567" s="902" t="s">
        <v>10230</v>
      </c>
      <c r="M2567" s="991"/>
      <c r="N2567" s="872">
        <f t="shared" si="49"/>
        <v>2445</v>
      </c>
    </row>
    <row r="2568" spans="1:14" ht="60">
      <c r="A2568" s="916">
        <v>2880</v>
      </c>
      <c r="B2568" s="991" t="s">
        <v>10208</v>
      </c>
      <c r="C2568" s="991" t="s">
        <v>10214</v>
      </c>
      <c r="D2568" s="922">
        <v>2590</v>
      </c>
      <c r="E2568" s="902" t="s">
        <v>10239</v>
      </c>
      <c r="F2568" s="948">
        <v>9595224.8000000007</v>
      </c>
      <c r="G2568" s="921" t="s">
        <v>6283</v>
      </c>
      <c r="H2568" s="991" t="s">
        <v>10215</v>
      </c>
      <c r="I2568" s="991"/>
      <c r="J2568" s="902" t="s">
        <v>9974</v>
      </c>
      <c r="K2568" s="693" t="s">
        <v>10211</v>
      </c>
      <c r="L2568" s="902" t="s">
        <v>10231</v>
      </c>
      <c r="M2568" s="991"/>
      <c r="N2568" s="872">
        <f t="shared" si="49"/>
        <v>2446</v>
      </c>
    </row>
    <row r="2569" spans="1:14" ht="60">
      <c r="A2569" s="916">
        <v>2881</v>
      </c>
      <c r="B2569" s="991" t="s">
        <v>10208</v>
      </c>
      <c r="C2569" s="991" t="s">
        <v>10216</v>
      </c>
      <c r="D2569" s="922">
        <v>2415</v>
      </c>
      <c r="E2569" s="902" t="s">
        <v>10239</v>
      </c>
      <c r="F2569" s="948">
        <v>5848526.25</v>
      </c>
      <c r="G2569" s="921" t="s">
        <v>6283</v>
      </c>
      <c r="H2569" s="991" t="s">
        <v>10217</v>
      </c>
      <c r="I2569" s="991"/>
      <c r="J2569" s="902" t="s">
        <v>9974</v>
      </c>
      <c r="K2569" s="693" t="s">
        <v>10218</v>
      </c>
      <c r="L2569" s="902" t="s">
        <v>10219</v>
      </c>
      <c r="M2569" s="991"/>
      <c r="N2569" s="872">
        <f t="shared" si="49"/>
        <v>2447</v>
      </c>
    </row>
    <row r="2570" spans="1:14" ht="60">
      <c r="A2570" s="916">
        <v>2882</v>
      </c>
      <c r="B2570" s="991" t="s">
        <v>10208</v>
      </c>
      <c r="C2570" s="991" t="s">
        <v>10220</v>
      </c>
      <c r="D2570" s="922">
        <v>424</v>
      </c>
      <c r="E2570" s="902" t="s">
        <v>10239</v>
      </c>
      <c r="F2570" s="948">
        <v>1053398.32</v>
      </c>
      <c r="G2570" s="921" t="s">
        <v>6283</v>
      </c>
      <c r="H2570" s="991" t="s">
        <v>10221</v>
      </c>
      <c r="I2570" s="991"/>
      <c r="J2570" s="902" t="s">
        <v>9974</v>
      </c>
      <c r="K2570" s="693" t="s">
        <v>10218</v>
      </c>
      <c r="L2570" s="902" t="s">
        <v>10219</v>
      </c>
      <c r="M2570" s="991"/>
      <c r="N2570" s="872">
        <f t="shared" si="49"/>
        <v>2448</v>
      </c>
    </row>
    <row r="2571" spans="1:14" ht="60">
      <c r="A2571" s="916">
        <v>2883</v>
      </c>
      <c r="B2571" s="991" t="s">
        <v>10222</v>
      </c>
      <c r="C2571" s="991" t="s">
        <v>10223</v>
      </c>
      <c r="D2571" s="922">
        <v>3111</v>
      </c>
      <c r="E2571" s="991" t="s">
        <v>10224</v>
      </c>
      <c r="F2571" s="920">
        <v>611591.49</v>
      </c>
      <c r="G2571" s="921" t="s">
        <v>6283</v>
      </c>
      <c r="H2571" s="991" t="s">
        <v>10225</v>
      </c>
      <c r="I2571" s="991"/>
      <c r="J2571" s="693" t="s">
        <v>10226</v>
      </c>
      <c r="K2571" s="693" t="s">
        <v>10227</v>
      </c>
      <c r="L2571" s="693" t="s">
        <v>10228</v>
      </c>
      <c r="M2571" s="991"/>
      <c r="N2571" s="872">
        <f t="shared" si="49"/>
        <v>2449</v>
      </c>
    </row>
    <row r="2572" spans="1:14" ht="45">
      <c r="A2572" s="916">
        <v>2884</v>
      </c>
      <c r="B2572" s="991" t="s">
        <v>7432</v>
      </c>
      <c r="C2572" s="991" t="s">
        <v>10232</v>
      </c>
      <c r="D2572" s="922">
        <v>65521</v>
      </c>
      <c r="E2572" s="991" t="s">
        <v>6946</v>
      </c>
      <c r="F2572" s="920">
        <v>52206477.590000004</v>
      </c>
      <c r="G2572" s="921" t="s">
        <v>6283</v>
      </c>
      <c r="H2572" s="991" t="s">
        <v>10233</v>
      </c>
      <c r="I2572" s="991"/>
      <c r="J2572" s="902" t="s">
        <v>6743</v>
      </c>
      <c r="K2572" s="902" t="s">
        <v>10234</v>
      </c>
      <c r="L2572" s="902" t="s">
        <v>10235</v>
      </c>
      <c r="M2572" s="991"/>
      <c r="N2572" s="872">
        <f t="shared" si="49"/>
        <v>2450</v>
      </c>
    </row>
    <row r="2573" spans="1:14" ht="45">
      <c r="A2573" s="916">
        <v>2885</v>
      </c>
      <c r="B2573" s="991" t="s">
        <v>10236</v>
      </c>
      <c r="C2573" s="991" t="s">
        <v>10237</v>
      </c>
      <c r="D2573" s="922">
        <v>178</v>
      </c>
      <c r="E2573" s="991" t="s">
        <v>7599</v>
      </c>
      <c r="F2573" s="913">
        <v>163695.92000000001</v>
      </c>
      <c r="G2573" s="921" t="s">
        <v>6283</v>
      </c>
      <c r="H2573" s="991" t="s">
        <v>10238</v>
      </c>
      <c r="I2573" s="991"/>
      <c r="J2573" s="991"/>
      <c r="K2573" s="991"/>
      <c r="L2573" s="991"/>
      <c r="M2573" s="991"/>
      <c r="N2573" s="872">
        <f t="shared" si="49"/>
        <v>2451</v>
      </c>
    </row>
    <row r="2574" spans="1:14" ht="45">
      <c r="A2574" s="916">
        <v>2886</v>
      </c>
      <c r="B2574" s="992" t="s">
        <v>10240</v>
      </c>
      <c r="C2574" s="992" t="s">
        <v>10241</v>
      </c>
      <c r="D2574" s="922">
        <v>105</v>
      </c>
      <c r="E2574" s="992" t="s">
        <v>7599</v>
      </c>
      <c r="F2574" s="913">
        <v>96562.2</v>
      </c>
      <c r="G2574" s="921" t="s">
        <v>6283</v>
      </c>
      <c r="H2574" s="992" t="s">
        <v>10242</v>
      </c>
      <c r="I2574" s="992"/>
      <c r="J2574" s="992"/>
      <c r="K2574" s="992"/>
      <c r="L2574" s="992"/>
      <c r="M2574" s="992"/>
      <c r="N2574" s="872">
        <f t="shared" si="49"/>
        <v>2452</v>
      </c>
    </row>
    <row r="2575" spans="1:14" ht="45">
      <c r="A2575" s="916">
        <v>2887</v>
      </c>
      <c r="B2575" s="993" t="s">
        <v>4899</v>
      </c>
      <c r="C2575" s="993" t="s">
        <v>10243</v>
      </c>
      <c r="D2575" s="922">
        <v>55</v>
      </c>
      <c r="E2575" s="993" t="s">
        <v>10244</v>
      </c>
      <c r="F2575" s="920">
        <v>79145.55</v>
      </c>
      <c r="G2575" s="921" t="s">
        <v>6283</v>
      </c>
      <c r="H2575" s="993" t="s">
        <v>10245</v>
      </c>
      <c r="I2575" s="993"/>
      <c r="J2575" s="993"/>
      <c r="K2575" s="993"/>
      <c r="L2575" s="993"/>
      <c r="M2575" s="993"/>
      <c r="N2575" s="872">
        <f t="shared" si="49"/>
        <v>2453</v>
      </c>
    </row>
    <row r="2576" spans="1:14" ht="60">
      <c r="A2576" s="916">
        <v>2888</v>
      </c>
      <c r="B2576" s="994" t="s">
        <v>10246</v>
      </c>
      <c r="C2576" s="994" t="s">
        <v>10247</v>
      </c>
      <c r="D2576" s="922">
        <v>730</v>
      </c>
      <c r="E2576" s="994" t="s">
        <v>10248</v>
      </c>
      <c r="F2576" s="920">
        <v>1265090</v>
      </c>
      <c r="G2576" s="921" t="s">
        <v>6283</v>
      </c>
      <c r="H2576" s="994" t="s">
        <v>10249</v>
      </c>
      <c r="I2576" s="994"/>
      <c r="J2576" s="902" t="s">
        <v>10250</v>
      </c>
      <c r="K2576" s="902" t="s">
        <v>10274</v>
      </c>
      <c r="L2576" s="902" t="s">
        <v>10251</v>
      </c>
      <c r="M2576" s="994"/>
      <c r="N2576" s="872">
        <f t="shared" si="49"/>
        <v>2454</v>
      </c>
    </row>
    <row r="2577" spans="1:14" ht="45">
      <c r="A2577" s="916">
        <v>2889</v>
      </c>
      <c r="B2577" s="994" t="s">
        <v>10252</v>
      </c>
      <c r="C2577" s="994" t="s">
        <v>10253</v>
      </c>
      <c r="D2577" s="922">
        <v>275</v>
      </c>
      <c r="E2577" s="994" t="s">
        <v>6643</v>
      </c>
      <c r="F2577" s="920">
        <v>719405.5</v>
      </c>
      <c r="G2577" s="921" t="s">
        <v>6283</v>
      </c>
      <c r="H2577" s="994" t="s">
        <v>10254</v>
      </c>
      <c r="I2577" s="994"/>
      <c r="J2577" s="902" t="s">
        <v>2462</v>
      </c>
      <c r="K2577" s="902" t="s">
        <v>10316</v>
      </c>
      <c r="L2577" s="902" t="s">
        <v>10317</v>
      </c>
      <c r="M2577" s="994"/>
      <c r="N2577" s="872">
        <f t="shared" si="49"/>
        <v>2455</v>
      </c>
    </row>
    <row r="2578" spans="1:14" ht="45">
      <c r="A2578" s="916">
        <v>2890</v>
      </c>
      <c r="B2578" s="996" t="s">
        <v>10258</v>
      </c>
      <c r="C2578" s="996" t="s">
        <v>10259</v>
      </c>
      <c r="D2578" s="922">
        <v>1424</v>
      </c>
      <c r="E2578" s="902" t="s">
        <v>10260</v>
      </c>
      <c r="F2578" s="948" t="s">
        <v>10261</v>
      </c>
      <c r="G2578" s="921" t="s">
        <v>6283</v>
      </c>
      <c r="H2578" s="996" t="s">
        <v>10262</v>
      </c>
      <c r="I2578" s="996"/>
      <c r="J2578" s="902" t="s">
        <v>9974</v>
      </c>
      <c r="K2578" s="902" t="s">
        <v>10263</v>
      </c>
      <c r="L2578" s="902" t="s">
        <v>10264</v>
      </c>
      <c r="M2578" s="996"/>
      <c r="N2578" s="872">
        <f t="shared" si="49"/>
        <v>2456</v>
      </c>
    </row>
    <row r="2579" spans="1:14" ht="45">
      <c r="A2579" s="916">
        <v>2891</v>
      </c>
      <c r="B2579" s="1001" t="s">
        <v>10265</v>
      </c>
      <c r="C2579" s="996" t="s">
        <v>10266</v>
      </c>
      <c r="D2579" s="922">
        <v>600</v>
      </c>
      <c r="E2579" s="996" t="s">
        <v>145</v>
      </c>
      <c r="F2579" s="920">
        <v>106602</v>
      </c>
      <c r="G2579" s="921" t="s">
        <v>6283</v>
      </c>
      <c r="H2579" s="996" t="s">
        <v>10267</v>
      </c>
      <c r="I2579" s="996"/>
      <c r="J2579" s="996"/>
      <c r="K2579" s="996"/>
      <c r="L2579" s="996"/>
      <c r="M2579" s="996"/>
      <c r="N2579" s="872">
        <f t="shared" si="49"/>
        <v>2457</v>
      </c>
    </row>
    <row r="2580" spans="1:14" ht="45">
      <c r="A2580" s="916">
        <v>2892</v>
      </c>
      <c r="B2580" s="996" t="s">
        <v>10268</v>
      </c>
      <c r="C2580" s="996" t="s">
        <v>10269</v>
      </c>
      <c r="D2580" s="922">
        <v>600</v>
      </c>
      <c r="E2580" s="996" t="s">
        <v>145</v>
      </c>
      <c r="F2580" s="920">
        <v>106602</v>
      </c>
      <c r="G2580" s="921" t="s">
        <v>6283</v>
      </c>
      <c r="H2580" s="996" t="s">
        <v>10270</v>
      </c>
      <c r="I2580" s="996"/>
      <c r="J2580" s="996"/>
      <c r="K2580" s="996"/>
      <c r="L2580" s="996"/>
      <c r="M2580" s="996"/>
      <c r="N2580" s="872">
        <f t="shared" si="49"/>
        <v>2458</v>
      </c>
    </row>
    <row r="2581" spans="1:14" ht="45">
      <c r="A2581" s="916">
        <v>2893</v>
      </c>
      <c r="B2581" s="996" t="s">
        <v>10271</v>
      </c>
      <c r="C2581" s="996" t="s">
        <v>10272</v>
      </c>
      <c r="D2581" s="922">
        <v>600</v>
      </c>
      <c r="E2581" s="996" t="s">
        <v>145</v>
      </c>
      <c r="F2581" s="920">
        <v>106602</v>
      </c>
      <c r="G2581" s="921" t="s">
        <v>6283</v>
      </c>
      <c r="H2581" s="996" t="s">
        <v>10273</v>
      </c>
      <c r="I2581" s="996"/>
      <c r="J2581" s="996"/>
      <c r="K2581" s="996"/>
      <c r="L2581" s="996"/>
      <c r="M2581" s="996"/>
      <c r="N2581" s="872">
        <f t="shared" si="49"/>
        <v>2459</v>
      </c>
    </row>
    <row r="2582" spans="1:14" ht="45">
      <c r="A2582" s="916">
        <v>2894</v>
      </c>
      <c r="B2582" s="1004" t="s">
        <v>10275</v>
      </c>
      <c r="C2582" s="1004" t="s">
        <v>10276</v>
      </c>
      <c r="D2582" s="922">
        <v>462589</v>
      </c>
      <c r="E2582" s="1004" t="s">
        <v>5340</v>
      </c>
      <c r="F2582" s="913">
        <v>191201911.37</v>
      </c>
      <c r="G2582" s="921" t="s">
        <v>6283</v>
      </c>
      <c r="H2582" s="1004" t="s">
        <v>10277</v>
      </c>
      <c r="I2582" s="1004"/>
      <c r="J2582" s="1004"/>
      <c r="K2582" s="1004"/>
      <c r="L2582" s="1004"/>
      <c r="M2582" s="1004"/>
      <c r="N2582" s="872">
        <f t="shared" si="49"/>
        <v>2460</v>
      </c>
    </row>
    <row r="2583" spans="1:14" ht="45">
      <c r="A2583" s="901">
        <v>2895</v>
      </c>
      <c r="B2583" s="1004" t="s">
        <v>10278</v>
      </c>
      <c r="C2583" s="1003" t="s">
        <v>10279</v>
      </c>
      <c r="D2583" s="906">
        <v>504</v>
      </c>
      <c r="E2583" s="1003" t="s">
        <v>6586</v>
      </c>
      <c r="F2583" s="913">
        <v>625297.68000000005</v>
      </c>
      <c r="G2583" s="921" t="s">
        <v>6283</v>
      </c>
      <c r="H2583" s="1004" t="s">
        <v>10280</v>
      </c>
      <c r="I2583" s="1003"/>
      <c r="J2583" s="1003"/>
      <c r="K2583" s="1003"/>
      <c r="L2583" s="1003"/>
      <c r="M2583" s="1003"/>
      <c r="N2583" s="872">
        <f t="shared" si="49"/>
        <v>2461</v>
      </c>
    </row>
    <row r="2584" spans="1:14" ht="45">
      <c r="A2584" s="901">
        <v>2896</v>
      </c>
      <c r="B2584" s="1004" t="s">
        <v>10281</v>
      </c>
      <c r="C2584" s="1003" t="s">
        <v>10282</v>
      </c>
      <c r="D2584" s="906">
        <v>6910</v>
      </c>
      <c r="E2584" s="1004" t="s">
        <v>10283</v>
      </c>
      <c r="F2584" s="913">
        <v>33787481.5</v>
      </c>
      <c r="G2584" s="921" t="s">
        <v>6283</v>
      </c>
      <c r="H2584" s="1004" t="s">
        <v>10284</v>
      </c>
      <c r="I2584" s="855"/>
      <c r="J2584" s="855"/>
      <c r="K2584" s="1003"/>
      <c r="L2584" s="855"/>
      <c r="M2584" s="855"/>
      <c r="N2584" s="872">
        <f t="shared" si="49"/>
        <v>2462</v>
      </c>
    </row>
    <row r="2585" spans="1:14" ht="45">
      <c r="A2585" s="901">
        <v>2897</v>
      </c>
      <c r="B2585" s="1004" t="s">
        <v>10281</v>
      </c>
      <c r="C2585" s="1003" t="s">
        <v>10285</v>
      </c>
      <c r="D2585" s="906">
        <v>7452</v>
      </c>
      <c r="E2585" s="1004" t="s">
        <v>10283</v>
      </c>
      <c r="F2585" s="913">
        <v>36437671.799999997</v>
      </c>
      <c r="G2585" s="921" t="s">
        <v>6283</v>
      </c>
      <c r="H2585" s="1004" t="s">
        <v>10286</v>
      </c>
      <c r="I2585" s="1003"/>
      <c r="J2585" s="1003"/>
      <c r="K2585" s="1003"/>
      <c r="L2585" s="1003"/>
      <c r="M2585" s="1003"/>
      <c r="N2585" s="872">
        <f t="shared" si="49"/>
        <v>2463</v>
      </c>
    </row>
    <row r="2586" spans="1:14" ht="75">
      <c r="A2586" s="901">
        <v>2898</v>
      </c>
      <c r="B2586" s="1004" t="s">
        <v>10281</v>
      </c>
      <c r="C2586" s="1003" t="s">
        <v>10287</v>
      </c>
      <c r="D2586" s="906">
        <v>4313</v>
      </c>
      <c r="E2586" s="1004" t="s">
        <v>10283</v>
      </c>
      <c r="F2586" s="913">
        <v>21089060.449999999</v>
      </c>
      <c r="G2586" s="921" t="s">
        <v>6283</v>
      </c>
      <c r="H2586" s="1004" t="s">
        <v>10288</v>
      </c>
      <c r="I2586" s="1003"/>
      <c r="J2586" s="902" t="s">
        <v>10336</v>
      </c>
      <c r="K2586" s="902" t="s">
        <v>10337</v>
      </c>
      <c r="L2586" s="902" t="s">
        <v>10338</v>
      </c>
      <c r="M2586" s="1007" t="s">
        <v>10339</v>
      </c>
      <c r="N2586" s="872">
        <f t="shared" si="49"/>
        <v>2464</v>
      </c>
    </row>
    <row r="2587" spans="1:14" ht="45">
      <c r="A2587" s="901">
        <v>2899</v>
      </c>
      <c r="B2587" s="1004" t="s">
        <v>10281</v>
      </c>
      <c r="C2587" s="1003" t="s">
        <v>10289</v>
      </c>
      <c r="D2587" s="906">
        <v>11095</v>
      </c>
      <c r="E2587" s="1004" t="s">
        <v>10283</v>
      </c>
      <c r="F2587" s="913">
        <v>54250666.75</v>
      </c>
      <c r="G2587" s="921" t="s">
        <v>6283</v>
      </c>
      <c r="H2587" s="1004" t="s">
        <v>10290</v>
      </c>
      <c r="I2587" s="1003"/>
      <c r="J2587" s="1003"/>
      <c r="K2587" s="1003"/>
      <c r="L2587" s="1003"/>
      <c r="M2587" s="1003"/>
      <c r="N2587" s="872">
        <f t="shared" si="49"/>
        <v>2465</v>
      </c>
    </row>
    <row r="2588" spans="1:14" ht="75">
      <c r="A2588" s="901">
        <v>2900</v>
      </c>
      <c r="B2588" s="1004" t="s">
        <v>9962</v>
      </c>
      <c r="C2588" s="1003" t="s">
        <v>10291</v>
      </c>
      <c r="D2588" s="906">
        <v>1677</v>
      </c>
      <c r="E2588" s="1004" t="s">
        <v>6169</v>
      </c>
      <c r="F2588" s="920">
        <v>1000481.43</v>
      </c>
      <c r="G2588" s="921" t="s">
        <v>6283</v>
      </c>
      <c r="H2588" s="1004" t="s">
        <v>10292</v>
      </c>
      <c r="I2588" s="1003"/>
      <c r="J2588" s="902" t="s">
        <v>10293</v>
      </c>
      <c r="K2588" s="902" t="s">
        <v>10294</v>
      </c>
      <c r="L2588" s="902" t="s">
        <v>10295</v>
      </c>
      <c r="M2588" s="1003"/>
      <c r="N2588" s="872">
        <f t="shared" si="49"/>
        <v>2466</v>
      </c>
    </row>
    <row r="2589" spans="1:14" ht="45">
      <c r="A2589" s="901">
        <v>2901</v>
      </c>
      <c r="B2589" s="1004" t="s">
        <v>10296</v>
      </c>
      <c r="C2589" s="1003" t="s">
        <v>10297</v>
      </c>
      <c r="D2589" s="906">
        <v>276</v>
      </c>
      <c r="E2589" s="1004" t="s">
        <v>10298</v>
      </c>
      <c r="F2589" s="920">
        <v>564030.84</v>
      </c>
      <c r="G2589" s="921" t="s">
        <v>6283</v>
      </c>
      <c r="H2589" s="1004" t="s">
        <v>10299</v>
      </c>
      <c r="I2589" s="1003"/>
      <c r="J2589" s="1003"/>
      <c r="K2589" s="1003"/>
      <c r="L2589" s="1003"/>
      <c r="M2589" s="1003"/>
      <c r="N2589" s="872">
        <f t="shared" si="49"/>
        <v>2467</v>
      </c>
    </row>
    <row r="2590" spans="1:14" ht="45">
      <c r="A2590" s="901">
        <v>2902</v>
      </c>
      <c r="B2590" s="1004" t="s">
        <v>10300</v>
      </c>
      <c r="C2590" s="1003" t="s">
        <v>10301</v>
      </c>
      <c r="D2590" s="906">
        <v>269</v>
      </c>
      <c r="E2590" s="1004" t="s">
        <v>10298</v>
      </c>
      <c r="F2590" s="920">
        <v>701729.54</v>
      </c>
      <c r="G2590" s="921" t="s">
        <v>6283</v>
      </c>
      <c r="H2590" s="1004" t="s">
        <v>10302</v>
      </c>
      <c r="I2590" s="1003"/>
      <c r="J2590" s="1003"/>
      <c r="K2590" s="1003"/>
      <c r="L2590" s="1003"/>
      <c r="M2590" s="1003"/>
      <c r="N2590" s="872">
        <f t="shared" si="49"/>
        <v>2468</v>
      </c>
    </row>
    <row r="2591" spans="1:14" ht="45">
      <c r="A2591" s="901">
        <v>2903</v>
      </c>
      <c r="B2591" s="1004" t="s">
        <v>10303</v>
      </c>
      <c r="C2591" s="1003" t="s">
        <v>10304</v>
      </c>
      <c r="D2591" s="906">
        <v>845</v>
      </c>
      <c r="E2591" s="1004" t="s">
        <v>10298</v>
      </c>
      <c r="F2591" s="920">
        <v>2821902.85</v>
      </c>
      <c r="G2591" s="921" t="s">
        <v>6283</v>
      </c>
      <c r="H2591" s="1004" t="s">
        <v>10305</v>
      </c>
      <c r="I2591" s="1003"/>
      <c r="J2591" s="1003"/>
      <c r="K2591" s="1003"/>
      <c r="L2591" s="1003"/>
      <c r="M2591" s="1003"/>
      <c r="N2591" s="872">
        <f t="shared" si="49"/>
        <v>2469</v>
      </c>
    </row>
    <row r="2592" spans="1:14" ht="60">
      <c r="A2592" s="901">
        <v>2904</v>
      </c>
      <c r="B2592" s="1004" t="s">
        <v>10306</v>
      </c>
      <c r="C2592" s="1003" t="s">
        <v>10307</v>
      </c>
      <c r="D2592" s="906">
        <v>677</v>
      </c>
      <c r="E2592" s="1004" t="s">
        <v>10308</v>
      </c>
      <c r="F2592" s="920">
        <v>2639555.2999999998</v>
      </c>
      <c r="G2592" s="921" t="s">
        <v>6283</v>
      </c>
      <c r="H2592" s="1004" t="s">
        <v>10309</v>
      </c>
      <c r="I2592" s="1003"/>
      <c r="J2592" s="1003"/>
      <c r="K2592" s="1003"/>
      <c r="L2592" s="1003"/>
      <c r="M2592" s="1003"/>
      <c r="N2592" s="872">
        <f t="shared" si="49"/>
        <v>2470</v>
      </c>
    </row>
    <row r="2593" spans="1:15" ht="45">
      <c r="A2593" s="901">
        <v>2905</v>
      </c>
      <c r="B2593" s="1006" t="s">
        <v>10318</v>
      </c>
      <c r="C2593" s="1005" t="s">
        <v>10319</v>
      </c>
      <c r="D2593" s="906">
        <f>1939*388/1939</f>
        <v>388</v>
      </c>
      <c r="E2593" s="1006" t="s">
        <v>10320</v>
      </c>
      <c r="F2593" s="920">
        <f>15645151.13*388/1939</f>
        <v>3130643.9600000004</v>
      </c>
      <c r="G2593" s="921" t="s">
        <v>10321</v>
      </c>
      <c r="H2593" s="1006" t="s">
        <v>10322</v>
      </c>
      <c r="I2593" s="855"/>
      <c r="J2593" s="855"/>
      <c r="K2593" s="855"/>
      <c r="L2593" s="855"/>
      <c r="M2593" s="855"/>
      <c r="N2593" s="872">
        <f t="shared" si="49"/>
        <v>2471</v>
      </c>
    </row>
    <row r="2594" spans="1:15" ht="60">
      <c r="A2594" s="901">
        <v>2906</v>
      </c>
      <c r="B2594" s="1006" t="s">
        <v>10332</v>
      </c>
      <c r="C2594" s="1005" t="s">
        <v>10333</v>
      </c>
      <c r="D2594" s="906">
        <v>488</v>
      </c>
      <c r="E2594" s="1006" t="s">
        <v>10334</v>
      </c>
      <c r="F2594" s="920">
        <v>169345.76</v>
      </c>
      <c r="G2594" s="921" t="s">
        <v>6283</v>
      </c>
      <c r="H2594" s="1006" t="s">
        <v>10335</v>
      </c>
      <c r="I2594" s="855"/>
      <c r="J2594" s="855"/>
      <c r="K2594" s="855"/>
      <c r="L2594" s="855"/>
      <c r="M2594" s="855"/>
      <c r="N2594" s="872">
        <f t="shared" si="49"/>
        <v>2472</v>
      </c>
    </row>
    <row r="2595" spans="1:15" ht="45">
      <c r="A2595" s="901">
        <v>2907</v>
      </c>
      <c r="B2595" s="1011" t="s">
        <v>10343</v>
      </c>
      <c r="C2595" s="1010" t="s">
        <v>10344</v>
      </c>
      <c r="D2595" s="906">
        <v>26198</v>
      </c>
      <c r="E2595" s="1011" t="s">
        <v>6543</v>
      </c>
      <c r="F2595" s="913">
        <v>107091136.48</v>
      </c>
      <c r="G2595" s="921" t="s">
        <v>6283</v>
      </c>
      <c r="H2595" s="1011" t="s">
        <v>10345</v>
      </c>
      <c r="I2595" s="855"/>
      <c r="J2595" s="855"/>
      <c r="K2595" s="855"/>
      <c r="L2595" s="855"/>
      <c r="M2595" s="855"/>
      <c r="N2595" s="872">
        <f t="shared" si="49"/>
        <v>2473</v>
      </c>
    </row>
    <row r="2596" spans="1:15" ht="45">
      <c r="A2596" s="901">
        <v>2908</v>
      </c>
      <c r="B2596" s="1015" t="s">
        <v>10347</v>
      </c>
      <c r="C2596" s="1014" t="s">
        <v>10348</v>
      </c>
      <c r="D2596" s="906">
        <v>8281</v>
      </c>
      <c r="E2596" s="1015" t="s">
        <v>10349</v>
      </c>
      <c r="F2596" s="920">
        <v>8614393.0600000005</v>
      </c>
      <c r="G2596" s="921" t="s">
        <v>6283</v>
      </c>
      <c r="H2596" s="1015" t="s">
        <v>10350</v>
      </c>
      <c r="I2596" s="855"/>
      <c r="J2596" s="855"/>
      <c r="K2596" s="855"/>
      <c r="L2596" s="855"/>
      <c r="M2596" s="855"/>
      <c r="N2596" s="872">
        <f t="shared" si="49"/>
        <v>2474</v>
      </c>
    </row>
    <row r="2597" spans="1:15" ht="45">
      <c r="A2597" s="901">
        <v>2909</v>
      </c>
      <c r="B2597" s="1015" t="s">
        <v>10347</v>
      </c>
      <c r="C2597" s="1014" t="s">
        <v>10351</v>
      </c>
      <c r="D2597" s="906">
        <v>47125</v>
      </c>
      <c r="E2597" s="1015" t="s">
        <v>10349</v>
      </c>
      <c r="F2597" s="920">
        <v>45712192.5</v>
      </c>
      <c r="G2597" s="921" t="s">
        <v>6283</v>
      </c>
      <c r="H2597" s="1015" t="s">
        <v>10352</v>
      </c>
      <c r="I2597" s="855"/>
      <c r="J2597" s="855"/>
      <c r="K2597" s="855"/>
      <c r="L2597" s="855"/>
      <c r="M2597" s="855"/>
      <c r="N2597" s="872">
        <f t="shared" si="49"/>
        <v>2475</v>
      </c>
    </row>
    <row r="2598" spans="1:15" ht="45">
      <c r="A2598" s="901">
        <v>2910</v>
      </c>
      <c r="B2598" s="1015" t="s">
        <v>10353</v>
      </c>
      <c r="C2598" s="1014" t="s">
        <v>10354</v>
      </c>
      <c r="D2598" s="906">
        <v>1749</v>
      </c>
      <c r="E2598" s="1015" t="s">
        <v>10355</v>
      </c>
      <c r="F2598" s="920">
        <v>6295997.7300000004</v>
      </c>
      <c r="G2598" s="921" t="s">
        <v>6283</v>
      </c>
      <c r="H2598" s="1015" t="s">
        <v>10356</v>
      </c>
      <c r="I2598" s="855"/>
      <c r="J2598" s="855"/>
      <c r="K2598" s="855"/>
      <c r="L2598" s="855"/>
      <c r="M2598" s="855"/>
      <c r="N2598" s="872">
        <f t="shared" si="49"/>
        <v>2476</v>
      </c>
    </row>
    <row r="2599" spans="1:15" ht="45">
      <c r="A2599" s="901">
        <v>2911</v>
      </c>
      <c r="B2599" s="1015" t="s">
        <v>10357</v>
      </c>
      <c r="C2599" s="1014" t="s">
        <v>10358</v>
      </c>
      <c r="D2599" s="906">
        <v>3838</v>
      </c>
      <c r="E2599" s="1015" t="s">
        <v>10359</v>
      </c>
      <c r="F2599" s="920">
        <v>223179.7</v>
      </c>
      <c r="G2599" s="921" t="s">
        <v>6283</v>
      </c>
      <c r="H2599" s="1015" t="s">
        <v>10360</v>
      </c>
      <c r="I2599" s="855"/>
      <c r="J2599" s="855"/>
      <c r="K2599" s="855"/>
      <c r="L2599" s="855"/>
      <c r="M2599" s="855"/>
      <c r="N2599" s="872">
        <f t="shared" si="49"/>
        <v>2477</v>
      </c>
    </row>
    <row r="2600" spans="1:15" ht="45">
      <c r="A2600" s="901">
        <v>2912</v>
      </c>
      <c r="B2600" s="1015" t="s">
        <v>10361</v>
      </c>
      <c r="C2600" s="47" t="s">
        <v>10362</v>
      </c>
      <c r="D2600" s="906">
        <v>484</v>
      </c>
      <c r="E2600" s="309" t="s">
        <v>145</v>
      </c>
      <c r="F2600" s="920">
        <v>93392.639999999999</v>
      </c>
      <c r="G2600" s="921" t="s">
        <v>6283</v>
      </c>
      <c r="H2600" s="1015" t="s">
        <v>10363</v>
      </c>
      <c r="I2600" s="855"/>
      <c r="J2600" s="855"/>
      <c r="K2600" s="855"/>
      <c r="L2600" s="855"/>
      <c r="M2600" s="855"/>
      <c r="N2600" s="872">
        <f t="shared" si="49"/>
        <v>2478</v>
      </c>
    </row>
    <row r="2601" spans="1:15" ht="75">
      <c r="A2601" s="901">
        <v>2913</v>
      </c>
      <c r="B2601" s="1015" t="s">
        <v>10364</v>
      </c>
      <c r="C2601" s="1014" t="s">
        <v>10365</v>
      </c>
      <c r="D2601" s="906">
        <v>4439</v>
      </c>
      <c r="E2601" s="1014" t="s">
        <v>7150</v>
      </c>
      <c r="F2601" s="920" t="s">
        <v>10366</v>
      </c>
      <c r="G2601" s="921" t="s">
        <v>6283</v>
      </c>
      <c r="H2601" s="1015" t="s">
        <v>10367</v>
      </c>
      <c r="I2601" s="855"/>
      <c r="J2601" s="902" t="s">
        <v>10368</v>
      </c>
      <c r="K2601" s="902" t="s">
        <v>10369</v>
      </c>
      <c r="L2601" s="902" t="s">
        <v>10370</v>
      </c>
      <c r="M2601" s="855"/>
      <c r="N2601" s="872">
        <f t="shared" si="49"/>
        <v>2479</v>
      </c>
    </row>
    <row r="2602" spans="1:15" ht="60">
      <c r="A2602" s="901">
        <v>2914</v>
      </c>
      <c r="B2602" s="1017" t="s">
        <v>10375</v>
      </c>
      <c r="C2602" s="1016" t="s">
        <v>10376</v>
      </c>
      <c r="D2602" s="906">
        <v>271</v>
      </c>
      <c r="E2602" s="1016" t="s">
        <v>7150</v>
      </c>
      <c r="F2602" s="948" t="s">
        <v>10377</v>
      </c>
      <c r="G2602" s="921" t="s">
        <v>6283</v>
      </c>
      <c r="H2602" s="1017" t="s">
        <v>10378</v>
      </c>
      <c r="I2602" s="855"/>
      <c r="J2602" s="902" t="s">
        <v>2180</v>
      </c>
      <c r="K2602" s="902" t="s">
        <v>10379</v>
      </c>
      <c r="L2602" s="902" t="s">
        <v>10380</v>
      </c>
      <c r="M2602" s="855"/>
      <c r="N2602" s="872">
        <f t="shared" si="49"/>
        <v>2480</v>
      </c>
    </row>
    <row r="2603" spans="1:15" ht="45">
      <c r="A2603" s="901">
        <v>2915</v>
      </c>
      <c r="B2603" s="1017" t="s">
        <v>10381</v>
      </c>
      <c r="C2603" s="1016" t="s">
        <v>10382</v>
      </c>
      <c r="D2603" s="906">
        <v>18435</v>
      </c>
      <c r="E2603" s="1017" t="s">
        <v>10283</v>
      </c>
      <c r="F2603" s="948" t="s">
        <v>10377</v>
      </c>
      <c r="G2603" s="921" t="s">
        <v>6283</v>
      </c>
      <c r="H2603" s="1017" t="s">
        <v>10383</v>
      </c>
      <c r="I2603" s="855"/>
      <c r="J2603" s="855"/>
      <c r="K2603" s="855"/>
      <c r="L2603" s="855"/>
      <c r="M2603" s="855"/>
      <c r="N2603" s="872">
        <f t="shared" si="49"/>
        <v>2481</v>
      </c>
    </row>
    <row r="2604" spans="1:15" ht="45">
      <c r="A2604" s="901">
        <v>2916</v>
      </c>
      <c r="B2604" s="1023" t="s">
        <v>10409</v>
      </c>
      <c r="C2604" s="1022" t="s">
        <v>10407</v>
      </c>
      <c r="D2604" s="906">
        <v>12970</v>
      </c>
      <c r="E2604" s="1023" t="s">
        <v>10410</v>
      </c>
      <c r="F2604" s="920">
        <v>15202007.300000001</v>
      </c>
      <c r="G2604" s="921" t="s">
        <v>6283</v>
      </c>
      <c r="H2604" s="1023" t="s">
        <v>10408</v>
      </c>
      <c r="I2604" s="855"/>
      <c r="J2604" s="855"/>
      <c r="K2604" s="855"/>
      <c r="L2604" s="855"/>
      <c r="M2604" s="855"/>
      <c r="N2604" s="872">
        <f t="shared" si="49"/>
        <v>2482</v>
      </c>
      <c r="O2604" s="1132">
        <v>2024</v>
      </c>
    </row>
    <row r="2605" spans="1:15" ht="45">
      <c r="A2605" s="901">
        <v>2917</v>
      </c>
      <c r="B2605" s="1026" t="s">
        <v>10413</v>
      </c>
      <c r="C2605" s="1025" t="s">
        <v>10414</v>
      </c>
      <c r="D2605" s="906">
        <v>139</v>
      </c>
      <c r="E2605" s="1025" t="s">
        <v>5340</v>
      </c>
      <c r="F2605" s="948" t="s">
        <v>10377</v>
      </c>
      <c r="G2605" s="921" t="s">
        <v>6283</v>
      </c>
      <c r="H2605" s="1026" t="s">
        <v>10415</v>
      </c>
      <c r="I2605" s="1025"/>
      <c r="J2605" s="1025"/>
      <c r="K2605" s="1025"/>
      <c r="L2605" s="1025"/>
      <c r="M2605" s="1025"/>
      <c r="N2605" s="726">
        <f t="shared" ref="N2605:N2612" si="50">N2604+1</f>
        <v>2483</v>
      </c>
    </row>
    <row r="2606" spans="1:15" ht="75">
      <c r="A2606" s="901">
        <v>2918</v>
      </c>
      <c r="B2606" s="1026" t="s">
        <v>10416</v>
      </c>
      <c r="C2606" s="1025" t="s">
        <v>10417</v>
      </c>
      <c r="D2606" s="906">
        <f>7084000*20/529</f>
        <v>267826.08695652173</v>
      </c>
      <c r="E2606" s="1026" t="s">
        <v>10418</v>
      </c>
      <c r="F2606" s="920">
        <f>20413413.88*20/529</f>
        <v>771773.68166351598</v>
      </c>
      <c r="G2606" s="921" t="s">
        <v>10419</v>
      </c>
      <c r="H2606" s="1026" t="s">
        <v>10420</v>
      </c>
      <c r="I2606" s="1025"/>
      <c r="J2606" s="1025"/>
      <c r="K2606" s="1025"/>
      <c r="L2606" s="1025"/>
      <c r="M2606" s="1025"/>
      <c r="N2606" s="726">
        <f t="shared" si="50"/>
        <v>2484</v>
      </c>
    </row>
    <row r="2607" spans="1:15" ht="45">
      <c r="A2607" s="916">
        <v>2919</v>
      </c>
      <c r="B2607" s="1026" t="s">
        <v>10421</v>
      </c>
      <c r="C2607" s="1026" t="s">
        <v>10422</v>
      </c>
      <c r="D2607" s="130">
        <v>448</v>
      </c>
      <c r="E2607" s="1026" t="s">
        <v>145</v>
      </c>
      <c r="F2607" s="920">
        <v>86446.080000000002</v>
      </c>
      <c r="G2607" s="921" t="s">
        <v>6283</v>
      </c>
      <c r="H2607" s="1026" t="s">
        <v>10423</v>
      </c>
      <c r="I2607" s="1025"/>
      <c r="J2607" s="1025"/>
      <c r="K2607" s="1025"/>
      <c r="L2607" s="1025"/>
      <c r="M2607" s="1025"/>
      <c r="N2607" s="726">
        <f t="shared" si="50"/>
        <v>2485</v>
      </c>
    </row>
    <row r="2608" spans="1:15" ht="45">
      <c r="A2608" s="916">
        <v>2920</v>
      </c>
      <c r="B2608" s="1026" t="s">
        <v>10421</v>
      </c>
      <c r="C2608" s="1026" t="s">
        <v>10424</v>
      </c>
      <c r="D2608" s="922">
        <v>494</v>
      </c>
      <c r="E2608" s="1026" t="s">
        <v>145</v>
      </c>
      <c r="F2608" s="920">
        <v>95322.240000000005</v>
      </c>
      <c r="G2608" s="921" t="s">
        <v>6283</v>
      </c>
      <c r="H2608" s="1026" t="s">
        <v>10425</v>
      </c>
      <c r="I2608" s="1025"/>
      <c r="J2608" s="1025"/>
      <c r="K2608" s="1025"/>
      <c r="L2608" s="1025"/>
      <c r="M2608" s="1025"/>
      <c r="N2608" s="726">
        <f t="shared" si="50"/>
        <v>2486</v>
      </c>
    </row>
    <row r="2609" spans="1:14" ht="45">
      <c r="A2609" s="901">
        <v>2921</v>
      </c>
      <c r="B2609" s="1026" t="s">
        <v>10426</v>
      </c>
      <c r="C2609" s="1025" t="s">
        <v>10427</v>
      </c>
      <c r="D2609" s="906">
        <v>500</v>
      </c>
      <c r="E2609" s="1026" t="s">
        <v>145</v>
      </c>
      <c r="F2609" s="920">
        <v>103985</v>
      </c>
      <c r="G2609" s="921" t="s">
        <v>6283</v>
      </c>
      <c r="H2609" s="1026" t="s">
        <v>10428</v>
      </c>
      <c r="I2609" s="1025"/>
      <c r="J2609" s="1025"/>
      <c r="K2609" s="1025"/>
      <c r="L2609" s="1025"/>
      <c r="M2609" s="1025"/>
      <c r="N2609" s="726">
        <f t="shared" si="50"/>
        <v>2487</v>
      </c>
    </row>
    <row r="2610" spans="1:14" ht="45">
      <c r="A2610" s="901">
        <v>2922</v>
      </c>
      <c r="B2610" s="1026" t="s">
        <v>10429</v>
      </c>
      <c r="C2610" s="1025" t="s">
        <v>10430</v>
      </c>
      <c r="D2610" s="906">
        <v>500</v>
      </c>
      <c r="E2610" s="1026" t="s">
        <v>145</v>
      </c>
      <c r="F2610" s="920">
        <v>103985</v>
      </c>
      <c r="G2610" s="921" t="s">
        <v>6283</v>
      </c>
      <c r="H2610" s="1026" t="s">
        <v>10431</v>
      </c>
      <c r="I2610" s="1025"/>
      <c r="J2610" s="1025"/>
      <c r="K2610" s="1025"/>
      <c r="L2610" s="1025"/>
      <c r="M2610" s="1025"/>
      <c r="N2610" s="726">
        <f t="shared" si="50"/>
        <v>2488</v>
      </c>
    </row>
    <row r="2611" spans="1:14" ht="45">
      <c r="A2611" s="901">
        <v>2923</v>
      </c>
      <c r="B2611" s="1026" t="s">
        <v>10432</v>
      </c>
      <c r="C2611" s="1025" t="s">
        <v>10433</v>
      </c>
      <c r="D2611" s="906">
        <v>223</v>
      </c>
      <c r="E2611" s="1026" t="s">
        <v>6609</v>
      </c>
      <c r="F2611" s="920">
        <v>554284.34</v>
      </c>
      <c r="G2611" s="921" t="s">
        <v>6283</v>
      </c>
      <c r="H2611" s="1026" t="s">
        <v>10434</v>
      </c>
      <c r="I2611" s="1025"/>
      <c r="J2611" s="1025"/>
      <c r="K2611" s="1025"/>
      <c r="L2611" s="1025"/>
      <c r="M2611" s="1025"/>
      <c r="N2611" s="726">
        <f t="shared" si="50"/>
        <v>2489</v>
      </c>
    </row>
    <row r="2612" spans="1:14" ht="45">
      <c r="A2612" s="1042">
        <v>2924</v>
      </c>
      <c r="B2612" s="1044" t="s">
        <v>4101</v>
      </c>
      <c r="C2612" s="1046" t="s">
        <v>10435</v>
      </c>
      <c r="D2612" s="1048">
        <v>12918</v>
      </c>
      <c r="E2612" s="1026" t="s">
        <v>10436</v>
      </c>
      <c r="F2612" s="1125">
        <v>54562014.960000001</v>
      </c>
      <c r="G2612" s="921" t="s">
        <v>6729</v>
      </c>
      <c r="H2612" s="1026" t="s">
        <v>10437</v>
      </c>
      <c r="I2612" s="1025"/>
      <c r="J2612" s="1025"/>
      <c r="K2612" s="1025"/>
      <c r="L2612" s="1025"/>
      <c r="M2612" s="1025"/>
      <c r="N2612" s="1130">
        <f t="shared" si="50"/>
        <v>2490</v>
      </c>
    </row>
    <row r="2613" spans="1:14" ht="45">
      <c r="A2613" s="1043"/>
      <c r="B2613" s="1045"/>
      <c r="C2613" s="1047"/>
      <c r="D2613" s="1049"/>
      <c r="E2613" s="1026" t="s">
        <v>10438</v>
      </c>
      <c r="F2613" s="1126"/>
      <c r="G2613" s="921" t="s">
        <v>6729</v>
      </c>
      <c r="H2613" s="1026" t="s">
        <v>10439</v>
      </c>
      <c r="I2613" s="1025"/>
      <c r="J2613" s="1025"/>
      <c r="K2613" s="1025"/>
      <c r="L2613" s="1025"/>
      <c r="M2613" s="1025"/>
      <c r="N2613" s="1130"/>
    </row>
    <row r="2614" spans="1:14" ht="45">
      <c r="A2614" s="1031">
        <v>2925</v>
      </c>
      <c r="B2614" s="1027" t="s">
        <v>10413</v>
      </c>
      <c r="C2614" s="1030" t="s">
        <v>10440</v>
      </c>
      <c r="D2614" s="1034">
        <v>271</v>
      </c>
      <c r="E2614" s="1030" t="s">
        <v>5340</v>
      </c>
      <c r="F2614" s="1127" t="s">
        <v>10377</v>
      </c>
      <c r="G2614" s="1032" t="s">
        <v>6283</v>
      </c>
      <c r="H2614" s="1027" t="s">
        <v>10441</v>
      </c>
      <c r="I2614" s="1030"/>
      <c r="J2614" s="855"/>
      <c r="K2614" s="1025"/>
      <c r="L2614" s="855"/>
      <c r="M2614" s="1030"/>
      <c r="N2614" s="726">
        <f>N2612+1</f>
        <v>2491</v>
      </c>
    </row>
    <row r="2615" spans="1:14" ht="45">
      <c r="A2615" s="901">
        <v>2926</v>
      </c>
      <c r="B2615" s="1026" t="s">
        <v>10442</v>
      </c>
      <c r="C2615" s="1025" t="s">
        <v>10443</v>
      </c>
      <c r="D2615" s="1025">
        <v>961</v>
      </c>
      <c r="E2615" s="1026" t="s">
        <v>145</v>
      </c>
      <c r="F2615" s="920">
        <v>113936.16</v>
      </c>
      <c r="G2615" s="921" t="s">
        <v>6283</v>
      </c>
      <c r="H2615" s="1026" t="s">
        <v>10444</v>
      </c>
      <c r="I2615" s="1025"/>
      <c r="J2615" s="1025"/>
      <c r="K2615" s="1025"/>
      <c r="L2615" s="1025"/>
      <c r="M2615" s="1025"/>
      <c r="N2615" s="785">
        <v>2492</v>
      </c>
    </row>
    <row r="2616" spans="1:14" ht="45">
      <c r="A2616" s="1065">
        <v>2927</v>
      </c>
      <c r="B2616" s="1066" t="s">
        <v>3715</v>
      </c>
      <c r="C2616" s="1067" t="s">
        <v>10445</v>
      </c>
      <c r="D2616" s="1128">
        <v>10459</v>
      </c>
      <c r="E2616" s="1028" t="s">
        <v>10446</v>
      </c>
      <c r="F2616" s="1129">
        <v>31221056.309999999</v>
      </c>
      <c r="G2616" s="1033" t="s">
        <v>6729</v>
      </c>
      <c r="H2616" s="1028" t="s">
        <v>10447</v>
      </c>
      <c r="I2616" s="1029"/>
      <c r="J2616" s="1029"/>
      <c r="K2616" s="1029"/>
      <c r="L2616" s="1029"/>
      <c r="M2616" s="1029"/>
      <c r="N2616" s="1131">
        <f>N2615+1</f>
        <v>2493</v>
      </c>
    </row>
    <row r="2617" spans="1:14" ht="45">
      <c r="A2617" s="1065"/>
      <c r="B2617" s="1066"/>
      <c r="C2617" s="1067"/>
      <c r="D2617" s="1128"/>
      <c r="E2617" s="1026" t="s">
        <v>10448</v>
      </c>
      <c r="F2617" s="1129"/>
      <c r="G2617" s="921" t="s">
        <v>6729</v>
      </c>
      <c r="H2617" s="1026" t="s">
        <v>10449</v>
      </c>
      <c r="I2617" s="1025"/>
      <c r="J2617" s="1025"/>
      <c r="K2617" s="1025"/>
      <c r="L2617" s="1025"/>
      <c r="M2617" s="1025"/>
      <c r="N2617" s="1131"/>
    </row>
    <row r="2618" spans="1:14" ht="45">
      <c r="A2618" s="1065"/>
      <c r="B2618" s="1066"/>
      <c r="C2618" s="1067"/>
      <c r="D2618" s="1128"/>
      <c r="E2618" s="1026" t="s">
        <v>10450</v>
      </c>
      <c r="F2618" s="1129"/>
      <c r="G2618" s="921" t="s">
        <v>6729</v>
      </c>
      <c r="H2618" s="1026" t="s">
        <v>10451</v>
      </c>
      <c r="I2618" s="1025"/>
      <c r="J2618" s="1025"/>
      <c r="K2618" s="1025"/>
      <c r="L2618" s="1025"/>
      <c r="M2618" s="1025"/>
      <c r="N2618" s="1131"/>
    </row>
    <row r="2619" spans="1:14" ht="45">
      <c r="A2619" s="1065"/>
      <c r="B2619" s="1066"/>
      <c r="C2619" s="1067"/>
      <c r="D2619" s="1128"/>
      <c r="E2619" s="1026" t="s">
        <v>10452</v>
      </c>
      <c r="F2619" s="1129"/>
      <c r="G2619" s="921" t="s">
        <v>6729</v>
      </c>
      <c r="H2619" s="1026" t="s">
        <v>10453</v>
      </c>
      <c r="I2619" s="1025"/>
      <c r="J2619" s="1025"/>
      <c r="K2619" s="1025"/>
      <c r="L2619" s="1025"/>
      <c r="M2619" s="1025"/>
      <c r="N2619" s="1131"/>
    </row>
    <row r="2620" spans="1:14" ht="45">
      <c r="A2620" s="1043"/>
      <c r="B2620" s="1045"/>
      <c r="C2620" s="1047"/>
      <c r="D2620" s="1049"/>
      <c r="E2620" s="1026" t="s">
        <v>10454</v>
      </c>
      <c r="F2620" s="1126"/>
      <c r="G2620" s="921" t="s">
        <v>6729</v>
      </c>
      <c r="H2620" s="1026" t="s">
        <v>10455</v>
      </c>
      <c r="I2620" s="1025"/>
      <c r="J2620" s="1025"/>
      <c r="K2620" s="1025"/>
      <c r="L2620" s="1025"/>
      <c r="M2620" s="1025"/>
      <c r="N2620" s="1131"/>
    </row>
    <row r="2621" spans="1:14" ht="45">
      <c r="A2621" s="901">
        <v>2928</v>
      </c>
      <c r="B2621" s="1026" t="s">
        <v>10456</v>
      </c>
      <c r="C2621" s="1025" t="s">
        <v>10457</v>
      </c>
      <c r="D2621" s="1025">
        <v>993</v>
      </c>
      <c r="E2621" s="1026" t="s">
        <v>145</v>
      </c>
      <c r="F2621" s="920">
        <v>117730.08</v>
      </c>
      <c r="G2621" s="921" t="s">
        <v>6283</v>
      </c>
      <c r="H2621" s="1026" t="s">
        <v>10458</v>
      </c>
      <c r="I2621" s="1025"/>
      <c r="J2621" s="1025"/>
      <c r="K2621" s="1025"/>
      <c r="L2621" s="1025"/>
      <c r="M2621" s="1025"/>
      <c r="N2621" s="785">
        <f>N2616+1</f>
        <v>2494</v>
      </c>
    </row>
    <row r="2622" spans="1:14" ht="45">
      <c r="A2622" s="901">
        <v>2929</v>
      </c>
      <c r="B2622" s="1026" t="s">
        <v>10459</v>
      </c>
      <c r="C2622" s="1025" t="s">
        <v>10460</v>
      </c>
      <c r="D2622" s="906">
        <v>993</v>
      </c>
      <c r="E2622" s="1026" t="s">
        <v>145</v>
      </c>
      <c r="F2622" s="920">
        <v>117730.08</v>
      </c>
      <c r="G2622" s="921" t="s">
        <v>6283</v>
      </c>
      <c r="H2622" s="1026" t="s">
        <v>10461</v>
      </c>
      <c r="I2622" s="1025"/>
      <c r="J2622" s="1025"/>
      <c r="K2622" s="1025"/>
      <c r="L2622" s="1025"/>
      <c r="M2622" s="1025"/>
      <c r="N2622" s="785">
        <f>N2621+1</f>
        <v>2495</v>
      </c>
    </row>
    <row r="2623" spans="1:14" ht="45">
      <c r="A2623" s="901">
        <v>2930</v>
      </c>
      <c r="B2623" s="1026" t="s">
        <v>10462</v>
      </c>
      <c r="C2623" s="1025" t="s">
        <v>10463</v>
      </c>
      <c r="D2623" s="906">
        <v>1499</v>
      </c>
      <c r="E2623" s="1026" t="s">
        <v>145</v>
      </c>
      <c r="F2623" s="920">
        <v>177721.44</v>
      </c>
      <c r="G2623" s="921" t="s">
        <v>6283</v>
      </c>
      <c r="H2623" s="1026" t="s">
        <v>10464</v>
      </c>
      <c r="I2623" s="1025"/>
      <c r="J2623" s="1025"/>
      <c r="K2623" s="1025"/>
      <c r="L2623" s="1025"/>
      <c r="M2623" s="1025"/>
      <c r="N2623" s="785">
        <f>N2622+1</f>
        <v>2496</v>
      </c>
    </row>
    <row r="2624" spans="1:14" ht="60">
      <c r="A2624" s="901">
        <v>2931</v>
      </c>
      <c r="B2624" s="1026" t="s">
        <v>10465</v>
      </c>
      <c r="C2624" s="1025" t="s">
        <v>10466</v>
      </c>
      <c r="D2624" s="906">
        <v>201</v>
      </c>
      <c r="E2624" s="1026" t="s">
        <v>10467</v>
      </c>
      <c r="F2624" s="920">
        <v>573537.42000000004</v>
      </c>
      <c r="G2624" s="921" t="s">
        <v>6283</v>
      </c>
      <c r="H2624" s="1026" t="s">
        <v>10468</v>
      </c>
      <c r="I2624" s="1025"/>
      <c r="J2624" s="1025"/>
      <c r="K2624" s="1025"/>
      <c r="L2624" s="1025"/>
      <c r="M2624" s="1025"/>
      <c r="N2624" s="785">
        <f t="shared" ref="N2624:N2646" si="51">N2623+1</f>
        <v>2497</v>
      </c>
    </row>
    <row r="2625" spans="1:14" ht="45">
      <c r="A2625" s="901">
        <v>2932</v>
      </c>
      <c r="B2625" s="1026" t="s">
        <v>10469</v>
      </c>
      <c r="C2625" s="1025" t="s">
        <v>10470</v>
      </c>
      <c r="D2625" s="906">
        <v>600</v>
      </c>
      <c r="E2625" s="1026" t="s">
        <v>145</v>
      </c>
      <c r="F2625" s="920">
        <v>84786</v>
      </c>
      <c r="G2625" s="921" t="s">
        <v>6283</v>
      </c>
      <c r="H2625" s="1026" t="s">
        <v>10471</v>
      </c>
      <c r="I2625" s="1025"/>
      <c r="J2625" s="1025"/>
      <c r="K2625" s="1025"/>
      <c r="L2625" s="1025"/>
      <c r="M2625" s="1025"/>
      <c r="N2625" s="785">
        <f t="shared" si="51"/>
        <v>2498</v>
      </c>
    </row>
    <row r="2626" spans="1:14" ht="105">
      <c r="A2626" s="901">
        <v>2933</v>
      </c>
      <c r="B2626" s="1026" t="s">
        <v>10472</v>
      </c>
      <c r="C2626" s="1025" t="s">
        <v>10473</v>
      </c>
      <c r="D2626" s="906">
        <v>718</v>
      </c>
      <c r="E2626" s="1026" t="s">
        <v>10474</v>
      </c>
      <c r="F2626" s="920">
        <v>2063639.7</v>
      </c>
      <c r="G2626" s="921" t="s">
        <v>10475</v>
      </c>
      <c r="H2626" s="1026" t="s">
        <v>10476</v>
      </c>
      <c r="I2626" s="855"/>
      <c r="J2626" s="855"/>
      <c r="K2626" s="855"/>
      <c r="L2626" s="855"/>
      <c r="M2626" s="855"/>
      <c r="N2626" s="785">
        <f t="shared" si="51"/>
        <v>2499</v>
      </c>
    </row>
    <row r="2627" spans="1:14" ht="45">
      <c r="A2627" s="901">
        <v>2934</v>
      </c>
      <c r="B2627" s="1026" t="s">
        <v>10340</v>
      </c>
      <c r="C2627" s="1025" t="s">
        <v>10480</v>
      </c>
      <c r="D2627" s="906">
        <v>3297</v>
      </c>
      <c r="E2627" s="1026" t="s">
        <v>10481</v>
      </c>
      <c r="F2627" s="920">
        <v>6642597.7800000003</v>
      </c>
      <c r="G2627" s="921" t="s">
        <v>6283</v>
      </c>
      <c r="H2627" s="1026" t="s">
        <v>10482</v>
      </c>
      <c r="I2627" s="855"/>
      <c r="J2627" s="855"/>
      <c r="K2627" s="855"/>
      <c r="L2627" s="855"/>
      <c r="M2627" s="855"/>
      <c r="N2627" s="785">
        <f t="shared" si="51"/>
        <v>2500</v>
      </c>
    </row>
    <row r="2628" spans="1:14" ht="45">
      <c r="A2628" s="901">
        <v>2935</v>
      </c>
      <c r="B2628" s="1026" t="s">
        <v>10483</v>
      </c>
      <c r="C2628" s="1025" t="s">
        <v>10484</v>
      </c>
      <c r="D2628" s="906">
        <v>8844</v>
      </c>
      <c r="E2628" s="1026" t="s">
        <v>5241</v>
      </c>
      <c r="F2628" s="920">
        <v>11453775.960000001</v>
      </c>
      <c r="G2628" s="921" t="s">
        <v>6283</v>
      </c>
      <c r="H2628" s="1026" t="s">
        <v>10485</v>
      </c>
      <c r="I2628" s="855"/>
      <c r="J2628" s="855"/>
      <c r="K2628" s="855"/>
      <c r="L2628" s="855"/>
      <c r="M2628" s="855"/>
      <c r="N2628" s="785">
        <f t="shared" si="51"/>
        <v>2501</v>
      </c>
    </row>
    <row r="2629" spans="1:14" ht="45">
      <c r="A2629" s="901">
        <v>2936</v>
      </c>
      <c r="B2629" s="1026" t="s">
        <v>10340</v>
      </c>
      <c r="C2629" s="1025" t="s">
        <v>10486</v>
      </c>
      <c r="D2629" s="906">
        <v>27055</v>
      </c>
      <c r="E2629" s="1026" t="s">
        <v>10487</v>
      </c>
      <c r="F2629" s="920">
        <v>136086.65</v>
      </c>
      <c r="G2629" s="921" t="s">
        <v>6283</v>
      </c>
      <c r="H2629" s="1026" t="s">
        <v>10488</v>
      </c>
      <c r="I2629" s="855"/>
      <c r="J2629" s="855"/>
      <c r="K2629" s="855"/>
      <c r="L2629" s="855"/>
      <c r="M2629" s="855"/>
      <c r="N2629" s="785">
        <f t="shared" si="51"/>
        <v>2502</v>
      </c>
    </row>
    <row r="2630" spans="1:14" ht="45">
      <c r="A2630" s="901">
        <v>2937</v>
      </c>
      <c r="B2630" s="1026" t="s">
        <v>10489</v>
      </c>
      <c r="C2630" s="1025" t="s">
        <v>10490</v>
      </c>
      <c r="D2630" s="906">
        <v>747</v>
      </c>
      <c r="E2630" s="1026" t="s">
        <v>145</v>
      </c>
      <c r="F2630" s="920">
        <v>259223.94</v>
      </c>
      <c r="G2630" s="921" t="s">
        <v>6283</v>
      </c>
      <c r="H2630" s="1026" t="s">
        <v>10491</v>
      </c>
      <c r="I2630" s="855"/>
      <c r="J2630" s="855"/>
      <c r="K2630" s="855"/>
      <c r="L2630" s="855"/>
      <c r="M2630" s="855"/>
      <c r="N2630" s="785">
        <f t="shared" si="51"/>
        <v>2503</v>
      </c>
    </row>
    <row r="2631" spans="1:14" ht="45">
      <c r="A2631" s="901">
        <v>2938</v>
      </c>
      <c r="B2631" s="1026" t="s">
        <v>10492</v>
      </c>
      <c r="C2631" s="1025" t="s">
        <v>10493</v>
      </c>
      <c r="D2631" s="906">
        <v>597</v>
      </c>
      <c r="E2631" s="1026" t="s">
        <v>145</v>
      </c>
      <c r="F2631" s="920">
        <v>190902.69</v>
      </c>
      <c r="G2631" s="921" t="s">
        <v>10494</v>
      </c>
      <c r="H2631" s="1026" t="s">
        <v>10495</v>
      </c>
      <c r="I2631" s="855"/>
      <c r="J2631" s="855"/>
      <c r="K2631" s="855"/>
      <c r="L2631" s="855"/>
      <c r="M2631" s="855"/>
      <c r="N2631" s="785">
        <f t="shared" si="51"/>
        <v>2504</v>
      </c>
    </row>
    <row r="2632" spans="1:14" ht="45">
      <c r="A2632" s="901">
        <v>2939</v>
      </c>
      <c r="B2632" s="1026" t="s">
        <v>10496</v>
      </c>
      <c r="C2632" s="1025" t="s">
        <v>10497</v>
      </c>
      <c r="D2632" s="906">
        <v>745</v>
      </c>
      <c r="E2632" s="1026" t="s">
        <v>145</v>
      </c>
      <c r="F2632" s="920">
        <v>258701.25</v>
      </c>
      <c r="G2632" s="921" t="s">
        <v>6283</v>
      </c>
      <c r="H2632" s="1026" t="s">
        <v>10498</v>
      </c>
      <c r="I2632" s="855"/>
      <c r="J2632" s="855"/>
      <c r="K2632" s="855"/>
      <c r="L2632" s="855"/>
      <c r="M2632" s="855"/>
      <c r="N2632" s="785">
        <f t="shared" si="51"/>
        <v>2505</v>
      </c>
    </row>
    <row r="2633" spans="1:14" ht="45">
      <c r="A2633" s="901">
        <v>2940</v>
      </c>
      <c r="B2633" s="1026" t="s">
        <v>10499</v>
      </c>
      <c r="C2633" s="1025" t="s">
        <v>10500</v>
      </c>
      <c r="D2633" s="906">
        <v>870</v>
      </c>
      <c r="E2633" s="1026" t="s">
        <v>145</v>
      </c>
      <c r="F2633" s="920">
        <v>302107.5</v>
      </c>
      <c r="G2633" s="921" t="s">
        <v>6283</v>
      </c>
      <c r="H2633" s="1026" t="s">
        <v>10501</v>
      </c>
      <c r="I2633" s="1025"/>
      <c r="J2633" s="1025"/>
      <c r="K2633" s="1025"/>
      <c r="L2633" s="1025"/>
      <c r="M2633" s="1025"/>
      <c r="N2633" s="785">
        <f t="shared" si="51"/>
        <v>2506</v>
      </c>
    </row>
    <row r="2634" spans="1:14" ht="45">
      <c r="A2634" s="901">
        <v>2941</v>
      </c>
      <c r="B2634" s="1026" t="s">
        <v>10502</v>
      </c>
      <c r="C2634" s="1025" t="s">
        <v>10503</v>
      </c>
      <c r="D2634" s="906">
        <v>970</v>
      </c>
      <c r="E2634" s="1026" t="s">
        <v>145</v>
      </c>
      <c r="F2634" s="920">
        <v>336832.5</v>
      </c>
      <c r="G2634" s="921" t="s">
        <v>6283</v>
      </c>
      <c r="H2634" s="1026" t="s">
        <v>10504</v>
      </c>
      <c r="I2634" s="1025"/>
      <c r="J2634" s="1025"/>
      <c r="K2634" s="1025"/>
      <c r="L2634" s="1025"/>
      <c r="M2634" s="1025"/>
      <c r="N2634" s="785">
        <f t="shared" si="51"/>
        <v>2507</v>
      </c>
    </row>
    <row r="2635" spans="1:14" ht="45">
      <c r="A2635" s="901">
        <v>2942</v>
      </c>
      <c r="B2635" s="1026" t="s">
        <v>10505</v>
      </c>
      <c r="C2635" s="1025" t="s">
        <v>10506</v>
      </c>
      <c r="D2635" s="906">
        <v>882</v>
      </c>
      <c r="E2635" s="1026" t="s">
        <v>145</v>
      </c>
      <c r="F2635" s="920">
        <v>306071.64</v>
      </c>
      <c r="G2635" s="921" t="s">
        <v>6283</v>
      </c>
      <c r="H2635" s="1026" t="s">
        <v>10507</v>
      </c>
      <c r="I2635" s="1025"/>
      <c r="J2635" s="1025"/>
      <c r="K2635" s="1025"/>
      <c r="L2635" s="1025"/>
      <c r="M2635" s="1025"/>
      <c r="N2635" s="785">
        <f t="shared" si="51"/>
        <v>2508</v>
      </c>
    </row>
    <row r="2636" spans="1:14" ht="45">
      <c r="A2636" s="901">
        <v>2943</v>
      </c>
      <c r="B2636" s="1026" t="s">
        <v>10508</v>
      </c>
      <c r="C2636" s="1025" t="s">
        <v>10509</v>
      </c>
      <c r="D2636" s="906">
        <v>452</v>
      </c>
      <c r="E2636" s="1026" t="s">
        <v>145</v>
      </c>
      <c r="F2636" s="920">
        <v>156957</v>
      </c>
      <c r="G2636" s="921" t="s">
        <v>6283</v>
      </c>
      <c r="H2636" s="1026" t="s">
        <v>10510</v>
      </c>
      <c r="I2636" s="855"/>
      <c r="J2636" s="855"/>
      <c r="K2636" s="855"/>
      <c r="L2636" s="855"/>
      <c r="M2636" s="855"/>
      <c r="N2636" s="785">
        <f t="shared" si="51"/>
        <v>2509</v>
      </c>
    </row>
    <row r="2637" spans="1:14" ht="45">
      <c r="A2637" s="901">
        <v>2944</v>
      </c>
      <c r="B2637" s="1026" t="s">
        <v>10511</v>
      </c>
      <c r="C2637" s="1025" t="s">
        <v>10512</v>
      </c>
      <c r="D2637" s="906">
        <v>637</v>
      </c>
      <c r="E2637" s="1026" t="s">
        <v>145</v>
      </c>
      <c r="F2637" s="920">
        <v>214656.26</v>
      </c>
      <c r="G2637" s="921" t="s">
        <v>6283</v>
      </c>
      <c r="H2637" s="1026" t="s">
        <v>10513</v>
      </c>
      <c r="I2637" s="855"/>
      <c r="J2637" s="855"/>
      <c r="K2637" s="855"/>
      <c r="L2637" s="855"/>
      <c r="M2637" s="855"/>
      <c r="N2637" s="785">
        <f t="shared" si="51"/>
        <v>2510</v>
      </c>
    </row>
    <row r="2638" spans="1:14" ht="45">
      <c r="A2638" s="901">
        <v>2945</v>
      </c>
      <c r="B2638" s="1026" t="s">
        <v>10514</v>
      </c>
      <c r="C2638" s="1025" t="s">
        <v>10515</v>
      </c>
      <c r="D2638" s="906">
        <v>280</v>
      </c>
      <c r="E2638" s="1025" t="s">
        <v>10516</v>
      </c>
      <c r="F2638" s="920">
        <v>420310.8</v>
      </c>
      <c r="G2638" s="921" t="s">
        <v>6283</v>
      </c>
      <c r="H2638" s="1026" t="s">
        <v>10517</v>
      </c>
      <c r="I2638" s="855"/>
      <c r="J2638" s="855"/>
      <c r="K2638" s="855"/>
      <c r="L2638" s="855"/>
      <c r="M2638" s="855"/>
      <c r="N2638" s="785">
        <f t="shared" si="51"/>
        <v>2511</v>
      </c>
    </row>
    <row r="2639" spans="1:14" ht="45">
      <c r="A2639" s="901">
        <v>2946</v>
      </c>
      <c r="B2639" s="1026" t="s">
        <v>10518</v>
      </c>
      <c r="C2639" s="1025" t="s">
        <v>10519</v>
      </c>
      <c r="D2639" s="906">
        <v>485</v>
      </c>
      <c r="E2639" s="1026" t="s">
        <v>7530</v>
      </c>
      <c r="F2639" s="920">
        <v>1028879</v>
      </c>
      <c r="G2639" s="921" t="s">
        <v>6283</v>
      </c>
      <c r="H2639" s="1026" t="s">
        <v>10520</v>
      </c>
      <c r="I2639" s="855"/>
      <c r="J2639" s="855"/>
      <c r="K2639" s="855"/>
      <c r="L2639" s="855"/>
      <c r="M2639" s="855"/>
      <c r="N2639" s="785">
        <f t="shared" si="51"/>
        <v>2512</v>
      </c>
    </row>
    <row r="2640" spans="1:14" ht="45">
      <c r="A2640" s="901">
        <v>2947</v>
      </c>
      <c r="B2640" s="1026" t="s">
        <v>10521</v>
      </c>
      <c r="C2640" s="1025" t="s">
        <v>10522</v>
      </c>
      <c r="D2640" s="906">
        <v>300</v>
      </c>
      <c r="E2640" s="1026" t="s">
        <v>10523</v>
      </c>
      <c r="F2640" s="920">
        <v>737025</v>
      </c>
      <c r="G2640" s="921" t="s">
        <v>6283</v>
      </c>
      <c r="H2640" s="1026" t="s">
        <v>10524</v>
      </c>
      <c r="I2640" s="855"/>
      <c r="J2640" s="855"/>
      <c r="K2640" s="855"/>
      <c r="L2640" s="855"/>
      <c r="M2640" s="855"/>
      <c r="N2640" s="785">
        <f t="shared" si="51"/>
        <v>2513</v>
      </c>
    </row>
    <row r="2641" spans="1:14" ht="45">
      <c r="A2641" s="916">
        <v>2948</v>
      </c>
      <c r="B2641" s="1026" t="s">
        <v>10525</v>
      </c>
      <c r="C2641" s="1026" t="s">
        <v>10526</v>
      </c>
      <c r="D2641" s="922">
        <v>10015</v>
      </c>
      <c r="E2641" s="1026" t="s">
        <v>10527</v>
      </c>
      <c r="F2641" s="920">
        <v>34738930.350000001</v>
      </c>
      <c r="G2641" s="921" t="s">
        <v>10528</v>
      </c>
      <c r="H2641" s="1026" t="s">
        <v>10529</v>
      </c>
      <c r="I2641" s="855"/>
      <c r="J2641" s="855"/>
      <c r="K2641" s="855"/>
      <c r="L2641" s="855"/>
      <c r="M2641" s="855"/>
      <c r="N2641" s="785">
        <f t="shared" si="51"/>
        <v>2514</v>
      </c>
    </row>
    <row r="2642" spans="1:14">
      <c r="A2642" s="1025"/>
      <c r="B2642" s="719"/>
      <c r="C2642" s="855"/>
      <c r="D2642" s="855"/>
      <c r="E2642" s="855"/>
      <c r="F2642" s="1008"/>
      <c r="G2642" s="1009"/>
      <c r="H2642" s="1026"/>
      <c r="I2642" s="855"/>
      <c r="J2642" s="855"/>
      <c r="K2642" s="855"/>
      <c r="L2642" s="855"/>
      <c r="M2642" s="855"/>
      <c r="N2642" s="785">
        <f t="shared" si="51"/>
        <v>2515</v>
      </c>
    </row>
    <row r="2643" spans="1:14">
      <c r="A2643" s="1025"/>
      <c r="B2643" s="719"/>
      <c r="C2643" s="855"/>
      <c r="D2643" s="855"/>
      <c r="E2643" s="855"/>
      <c r="F2643" s="1008"/>
      <c r="G2643" s="1009"/>
      <c r="H2643" s="1026"/>
      <c r="I2643" s="855"/>
      <c r="J2643" s="855"/>
      <c r="K2643" s="855"/>
      <c r="L2643" s="855"/>
      <c r="M2643" s="855"/>
      <c r="N2643" s="785">
        <f t="shared" si="51"/>
        <v>2516</v>
      </c>
    </row>
    <row r="2644" spans="1:14">
      <c r="A2644" s="1025"/>
      <c r="B2644" s="719"/>
      <c r="C2644" s="855"/>
      <c r="D2644" s="855"/>
      <c r="E2644" s="855"/>
      <c r="F2644" s="1008"/>
      <c r="G2644" s="1009"/>
      <c r="H2644" s="1026"/>
      <c r="I2644" s="855"/>
      <c r="J2644" s="855"/>
      <c r="K2644" s="855"/>
      <c r="L2644" s="855"/>
      <c r="M2644" s="855"/>
      <c r="N2644" s="785">
        <f t="shared" si="51"/>
        <v>2517</v>
      </c>
    </row>
    <row r="2645" spans="1:14">
      <c r="A2645" s="1025"/>
      <c r="B2645" s="719"/>
      <c r="C2645" s="855"/>
      <c r="D2645" s="855"/>
      <c r="E2645" s="855"/>
      <c r="F2645" s="1008"/>
      <c r="G2645" s="1009"/>
      <c r="H2645" s="1026"/>
      <c r="I2645" s="855"/>
      <c r="J2645" s="855"/>
      <c r="K2645" s="855"/>
      <c r="L2645" s="855"/>
      <c r="M2645" s="855"/>
      <c r="N2645" s="785">
        <f t="shared" si="51"/>
        <v>2518</v>
      </c>
    </row>
    <row r="2646" spans="1:14">
      <c r="A2646" s="1025"/>
      <c r="B2646" s="719"/>
      <c r="C2646" s="855"/>
      <c r="D2646" s="855"/>
      <c r="E2646" s="855"/>
      <c r="F2646" s="1008"/>
      <c r="G2646" s="1009"/>
      <c r="H2646" s="1026"/>
      <c r="I2646" s="855"/>
      <c r="J2646" s="855"/>
      <c r="K2646" s="855"/>
      <c r="L2646" s="855"/>
      <c r="M2646" s="855"/>
      <c r="N2646" s="785">
        <f t="shared" si="51"/>
        <v>2519</v>
      </c>
    </row>
    <row r="2647" spans="1:14">
      <c r="A2647" s="1025"/>
      <c r="B2647" s="719"/>
      <c r="C2647" s="855"/>
      <c r="D2647" s="855"/>
      <c r="E2647" s="855"/>
      <c r="F2647" s="1008"/>
      <c r="G2647" s="1009"/>
      <c r="H2647" s="1026"/>
      <c r="I2647" s="855"/>
      <c r="J2647" s="855"/>
      <c r="K2647" s="855"/>
      <c r="L2647" s="855"/>
      <c r="M2647" s="855"/>
    </row>
    <row r="2648" spans="1:14">
      <c r="A2648" s="1025"/>
      <c r="B2648" s="719"/>
      <c r="C2648" s="855"/>
      <c r="D2648" s="855"/>
      <c r="E2648" s="855"/>
      <c r="F2648" s="1008"/>
      <c r="G2648" s="1009"/>
      <c r="H2648" s="1026"/>
      <c r="I2648" s="855"/>
      <c r="J2648" s="855"/>
      <c r="K2648" s="855"/>
      <c r="L2648" s="855"/>
      <c r="M2648" s="855"/>
    </row>
    <row r="2649" spans="1:14">
      <c r="A2649" s="1025"/>
      <c r="B2649" s="719"/>
      <c r="C2649" s="855"/>
      <c r="D2649" s="855"/>
      <c r="E2649" s="855"/>
      <c r="F2649" s="1008"/>
      <c r="G2649" s="1009"/>
      <c r="H2649" s="1026"/>
      <c r="I2649" s="855"/>
      <c r="J2649" s="855"/>
      <c r="K2649" s="855"/>
      <c r="L2649" s="855"/>
      <c r="M2649" s="855"/>
    </row>
    <row r="2650" spans="1:14">
      <c r="A2650" s="1025"/>
      <c r="B2650" s="719"/>
      <c r="C2650" s="855"/>
      <c r="D2650" s="855"/>
      <c r="E2650" s="855"/>
      <c r="F2650" s="1008"/>
      <c r="G2650" s="1009"/>
      <c r="H2650" s="1026"/>
      <c r="I2650" s="855"/>
      <c r="J2650" s="855"/>
      <c r="K2650" s="855"/>
      <c r="L2650" s="855"/>
      <c r="M2650" s="855"/>
    </row>
    <row r="2651" spans="1:14">
      <c r="A2651" s="1025"/>
      <c r="B2651" s="719"/>
      <c r="C2651" s="855"/>
      <c r="D2651" s="855"/>
      <c r="E2651" s="855"/>
      <c r="F2651" s="1008"/>
      <c r="G2651" s="1009"/>
      <c r="H2651" s="1026"/>
      <c r="I2651" s="855"/>
      <c r="J2651" s="855"/>
      <c r="K2651" s="855"/>
      <c r="L2651" s="855"/>
      <c r="M2651" s="855"/>
    </row>
    <row r="2652" spans="1:14">
      <c r="A2652" s="1025"/>
      <c r="B2652" s="719"/>
      <c r="C2652" s="855"/>
      <c r="D2652" s="855"/>
      <c r="E2652" s="855"/>
      <c r="F2652" s="1008"/>
      <c r="G2652" s="1009"/>
      <c r="H2652" s="1026"/>
      <c r="I2652" s="855"/>
      <c r="J2652" s="855"/>
      <c r="K2652" s="855"/>
      <c r="L2652" s="855"/>
      <c r="M2652" s="855"/>
    </row>
    <row r="2653" spans="1:14">
      <c r="A2653" s="1025"/>
      <c r="B2653" s="719"/>
      <c r="C2653" s="855"/>
      <c r="D2653" s="855"/>
      <c r="E2653" s="855"/>
      <c r="F2653" s="1008"/>
      <c r="G2653" s="1009"/>
      <c r="H2653" s="1026"/>
      <c r="I2653" s="855"/>
      <c r="J2653" s="855"/>
      <c r="K2653" s="855"/>
      <c r="L2653" s="855"/>
      <c r="M2653" s="855"/>
    </row>
    <row r="2654" spans="1:14">
      <c r="A2654" s="1025"/>
      <c r="B2654" s="719"/>
      <c r="C2654" s="855"/>
      <c r="D2654" s="855"/>
      <c r="E2654" s="855"/>
      <c r="F2654" s="1008"/>
      <c r="G2654" s="1009"/>
      <c r="H2654" s="1026"/>
      <c r="I2654" s="855"/>
      <c r="J2654" s="855"/>
      <c r="K2654" s="855"/>
      <c r="L2654" s="855"/>
      <c r="M2654" s="855"/>
    </row>
    <row r="2655" spans="1:14">
      <c r="A2655" s="1025"/>
      <c r="B2655" s="719"/>
      <c r="C2655" s="855"/>
      <c r="D2655" s="855"/>
      <c r="E2655" s="855"/>
      <c r="F2655" s="1008"/>
      <c r="G2655" s="1009"/>
      <c r="H2655" s="1026"/>
      <c r="I2655" s="855"/>
      <c r="J2655" s="855"/>
      <c r="K2655" s="855"/>
      <c r="L2655" s="855"/>
      <c r="M2655" s="855"/>
    </row>
    <row r="2656" spans="1:14">
      <c r="A2656" s="1025"/>
      <c r="B2656" s="719"/>
      <c r="C2656" s="855"/>
      <c r="D2656" s="855"/>
      <c r="E2656" s="855"/>
      <c r="F2656" s="1008"/>
      <c r="G2656" s="1009"/>
      <c r="H2656" s="1026"/>
      <c r="I2656" s="855"/>
      <c r="J2656" s="855"/>
      <c r="K2656" s="855"/>
      <c r="L2656" s="855"/>
      <c r="M2656" s="855"/>
    </row>
    <row r="2657" spans="1:13">
      <c r="A2657" s="1025"/>
      <c r="B2657" s="719"/>
      <c r="C2657" s="855"/>
      <c r="D2657" s="855"/>
      <c r="E2657" s="855"/>
      <c r="F2657" s="1008"/>
      <c r="G2657" s="1009"/>
      <c r="H2657" s="1026"/>
      <c r="I2657" s="855"/>
      <c r="J2657" s="855"/>
      <c r="K2657" s="855"/>
      <c r="L2657" s="855"/>
      <c r="M2657" s="855"/>
    </row>
    <row r="2658" spans="1:13">
      <c r="A2658" s="1025"/>
      <c r="B2658" s="719"/>
      <c r="C2658" s="855"/>
      <c r="D2658" s="855"/>
      <c r="E2658" s="855"/>
      <c r="F2658" s="1008"/>
      <c r="G2658" s="1009"/>
      <c r="H2658" s="1026"/>
      <c r="I2658" s="855"/>
      <c r="J2658" s="855"/>
      <c r="K2658" s="855"/>
      <c r="L2658" s="855"/>
      <c r="M2658" s="855"/>
    </row>
    <row r="2659" spans="1:13">
      <c r="A2659" s="1025"/>
      <c r="B2659" s="719"/>
      <c r="C2659" s="855"/>
      <c r="D2659" s="855"/>
      <c r="E2659" s="855"/>
      <c r="F2659" s="1008"/>
      <c r="G2659" s="1009"/>
      <c r="H2659" s="1026"/>
      <c r="I2659" s="855"/>
      <c r="J2659" s="855"/>
      <c r="K2659" s="855"/>
      <c r="L2659" s="855"/>
      <c r="M2659" s="855"/>
    </row>
    <row r="2660" spans="1:13">
      <c r="A2660" s="1025"/>
      <c r="B2660" s="719"/>
      <c r="C2660" s="855"/>
      <c r="D2660" s="855"/>
      <c r="E2660" s="855"/>
      <c r="F2660" s="1008"/>
      <c r="G2660" s="1009"/>
      <c r="H2660" s="1026"/>
      <c r="I2660" s="855"/>
      <c r="J2660" s="855"/>
      <c r="K2660" s="855"/>
      <c r="L2660" s="855"/>
      <c r="M2660" s="855"/>
    </row>
    <row r="2661" spans="1:13">
      <c r="A2661" s="1025"/>
      <c r="B2661" s="719"/>
      <c r="C2661" s="855"/>
      <c r="D2661" s="855"/>
      <c r="E2661" s="855"/>
      <c r="F2661" s="1008"/>
      <c r="G2661" s="1009"/>
      <c r="H2661" s="1026"/>
      <c r="I2661" s="855"/>
      <c r="J2661" s="855"/>
      <c r="K2661" s="855"/>
      <c r="L2661" s="855"/>
      <c r="M2661" s="855"/>
    </row>
    <row r="2662" spans="1:13">
      <c r="A2662" s="1025"/>
      <c r="B2662" s="719"/>
      <c r="C2662" s="855"/>
      <c r="D2662" s="855"/>
      <c r="E2662" s="855"/>
      <c r="F2662" s="1008"/>
      <c r="G2662" s="1009"/>
      <c r="H2662" s="1026"/>
      <c r="I2662" s="855"/>
      <c r="J2662" s="855"/>
      <c r="K2662" s="855"/>
      <c r="L2662" s="855"/>
      <c r="M2662" s="855"/>
    </row>
    <row r="2663" spans="1:13">
      <c r="A2663" s="1025"/>
      <c r="B2663" s="719"/>
      <c r="C2663" s="855"/>
      <c r="D2663" s="855"/>
      <c r="E2663" s="855"/>
      <c r="F2663" s="1008"/>
      <c r="G2663" s="1009"/>
      <c r="H2663" s="1026"/>
      <c r="I2663" s="855"/>
      <c r="J2663" s="855"/>
      <c r="K2663" s="855"/>
      <c r="L2663" s="855"/>
      <c r="M2663" s="855"/>
    </row>
    <row r="2664" spans="1:13">
      <c r="A2664" s="1025"/>
      <c r="B2664" s="719"/>
      <c r="C2664" s="855"/>
      <c r="D2664" s="855"/>
      <c r="E2664" s="855"/>
      <c r="F2664" s="1008"/>
      <c r="G2664" s="1009"/>
      <c r="H2664" s="1026"/>
      <c r="I2664" s="855"/>
      <c r="J2664" s="855"/>
      <c r="K2664" s="855"/>
      <c r="L2664" s="855"/>
      <c r="M2664" s="855"/>
    </row>
    <row r="2665" spans="1:13">
      <c r="A2665" s="1025"/>
      <c r="B2665" s="719"/>
      <c r="C2665" s="855"/>
      <c r="D2665" s="855"/>
      <c r="E2665" s="855"/>
      <c r="F2665" s="1008"/>
      <c r="G2665" s="1009"/>
      <c r="H2665" s="1026"/>
      <c r="I2665" s="855"/>
      <c r="J2665" s="855"/>
      <c r="K2665" s="855"/>
      <c r="L2665" s="855"/>
      <c r="M2665" s="855"/>
    </row>
    <row r="2666" spans="1:13">
      <c r="A2666" s="1025"/>
      <c r="B2666" s="719"/>
      <c r="C2666" s="855"/>
      <c r="D2666" s="855"/>
      <c r="E2666" s="855"/>
      <c r="F2666" s="1008"/>
      <c r="G2666" s="1009"/>
      <c r="H2666" s="1026"/>
      <c r="I2666" s="855"/>
      <c r="J2666" s="855"/>
      <c r="K2666" s="855"/>
      <c r="L2666" s="855"/>
      <c r="M2666" s="855"/>
    </row>
    <row r="2667" spans="1:13">
      <c r="A2667" s="1025"/>
      <c r="B2667" s="719"/>
      <c r="C2667" s="855"/>
      <c r="D2667" s="855"/>
      <c r="E2667" s="855"/>
      <c r="F2667" s="1008"/>
      <c r="G2667" s="1009"/>
      <c r="H2667" s="1026"/>
      <c r="I2667" s="855"/>
      <c r="J2667" s="855"/>
      <c r="K2667" s="855"/>
      <c r="L2667" s="855"/>
      <c r="M2667" s="855"/>
    </row>
    <row r="2668" spans="1:13">
      <c r="A2668" s="1025"/>
      <c r="B2668" s="719"/>
      <c r="C2668" s="855"/>
      <c r="D2668" s="855"/>
      <c r="E2668" s="855"/>
      <c r="F2668" s="1008"/>
      <c r="G2668" s="1009"/>
      <c r="H2668" s="1026"/>
      <c r="I2668" s="855"/>
      <c r="J2668" s="855"/>
      <c r="K2668" s="855"/>
      <c r="L2668" s="855"/>
      <c r="M2668" s="855"/>
    </row>
    <row r="2669" spans="1:13">
      <c r="A2669" s="1025"/>
      <c r="B2669" s="719"/>
      <c r="C2669" s="855"/>
      <c r="D2669" s="855"/>
      <c r="E2669" s="855"/>
      <c r="F2669" s="1008"/>
      <c r="G2669" s="1009"/>
      <c r="H2669" s="1026"/>
      <c r="I2669" s="855"/>
      <c r="J2669" s="855"/>
      <c r="K2669" s="855"/>
      <c r="L2669" s="855"/>
      <c r="M2669" s="855"/>
    </row>
  </sheetData>
  <mergeCells count="120">
    <mergeCell ref="N2612:N2613"/>
    <mergeCell ref="N2616:N2620"/>
    <mergeCell ref="A2612:A2613"/>
    <mergeCell ref="B2612:B2613"/>
    <mergeCell ref="C2612:C2613"/>
    <mergeCell ref="D2612:D2613"/>
    <mergeCell ref="F2612:F2613"/>
    <mergeCell ref="A2616:A2620"/>
    <mergeCell ref="B2616:B2620"/>
    <mergeCell ref="C2616:C2620"/>
    <mergeCell ref="D2616:D2620"/>
    <mergeCell ref="F2616:F2620"/>
    <mergeCell ref="M3:M4"/>
    <mergeCell ref="D1146:D1151"/>
    <mergeCell ref="G3:G4"/>
    <mergeCell ref="G1134:G1135"/>
    <mergeCell ref="G1136:G1145"/>
    <mergeCell ref="G1146:G1151"/>
    <mergeCell ref="C1307:C1313"/>
    <mergeCell ref="D1307:D1313"/>
    <mergeCell ref="B1320:B1323"/>
    <mergeCell ref="C1320:C1323"/>
    <mergeCell ref="D1320:D1323"/>
    <mergeCell ref="C1146:C1151"/>
    <mergeCell ref="C1136:C1145"/>
    <mergeCell ref="D1136:D1145"/>
    <mergeCell ref="B1136:B1145"/>
    <mergeCell ref="B1146:B1151"/>
    <mergeCell ref="C1256:C1264"/>
    <mergeCell ref="D1256:D1264"/>
    <mergeCell ref="G1256:G1264"/>
    <mergeCell ref="G1307:G1313"/>
    <mergeCell ref="G1317:G1319"/>
    <mergeCell ref="G1320:G1323"/>
    <mergeCell ref="D1:J1"/>
    <mergeCell ref="C2:J2"/>
    <mergeCell ref="H3:H4"/>
    <mergeCell ref="I3:I4"/>
    <mergeCell ref="J3:L3"/>
    <mergeCell ref="F1136:F1145"/>
    <mergeCell ref="F1146:F1151"/>
    <mergeCell ref="A3:A4"/>
    <mergeCell ref="D3:E3"/>
    <mergeCell ref="B3:B4"/>
    <mergeCell ref="C3:C4"/>
    <mergeCell ref="F3:F4"/>
    <mergeCell ref="A1134:A1135"/>
    <mergeCell ref="C1134:C1135"/>
    <mergeCell ref="B1134:B1135"/>
    <mergeCell ref="D1134:D1135"/>
    <mergeCell ref="F1134:F1135"/>
    <mergeCell ref="A1136:A1145"/>
    <mergeCell ref="A1146:A1151"/>
    <mergeCell ref="G1324:G1329"/>
    <mergeCell ref="F1256:F1264"/>
    <mergeCell ref="G1403:G1412"/>
    <mergeCell ref="A1403:A1412"/>
    <mergeCell ref="B1403:B1412"/>
    <mergeCell ref="C1403:C1412"/>
    <mergeCell ref="D1403:D1412"/>
    <mergeCell ref="F1403:F1412"/>
    <mergeCell ref="F1317:F1319"/>
    <mergeCell ref="A1317:A1319"/>
    <mergeCell ref="B1317:B1319"/>
    <mergeCell ref="C1317:C1319"/>
    <mergeCell ref="D1317:D1319"/>
    <mergeCell ref="G1339:G1340"/>
    <mergeCell ref="G1354:G1355"/>
    <mergeCell ref="G1357:G1358"/>
    <mergeCell ref="A1359:A1384"/>
    <mergeCell ref="B1359:B1384"/>
    <mergeCell ref="A1354:A1355"/>
    <mergeCell ref="F1307:F1313"/>
    <mergeCell ref="D1339:D1340"/>
    <mergeCell ref="F1339:F1340"/>
    <mergeCell ref="A1510:A1531"/>
    <mergeCell ref="B1510:B1531"/>
    <mergeCell ref="C1510:C1531"/>
    <mergeCell ref="D1510:D1531"/>
    <mergeCell ref="E1510:E1531"/>
    <mergeCell ref="F1510:F1531"/>
    <mergeCell ref="B1256:B1264"/>
    <mergeCell ref="A1307:A1313"/>
    <mergeCell ref="B1307:B1313"/>
    <mergeCell ref="A1256:A1264"/>
    <mergeCell ref="G1510:G1531"/>
    <mergeCell ref="F1320:F1323"/>
    <mergeCell ref="F1357:F1358"/>
    <mergeCell ref="A1324:A1329"/>
    <mergeCell ref="B1324:B1329"/>
    <mergeCell ref="C1324:C1329"/>
    <mergeCell ref="D1324:D1329"/>
    <mergeCell ref="F1324:F1329"/>
    <mergeCell ref="B1354:B1355"/>
    <mergeCell ref="C1354:C1355"/>
    <mergeCell ref="D1354:D1355"/>
    <mergeCell ref="F1354:F1355"/>
    <mergeCell ref="A1357:A1358"/>
    <mergeCell ref="B1357:B1358"/>
    <mergeCell ref="C1357:C1358"/>
    <mergeCell ref="D1357:D1358"/>
    <mergeCell ref="A1320:A1323"/>
    <mergeCell ref="G1359:G1384"/>
    <mergeCell ref="C1359:C1384"/>
    <mergeCell ref="D1359:D1384"/>
    <mergeCell ref="F1359:F1384"/>
    <mergeCell ref="A1339:A1340"/>
    <mergeCell ref="B1339:B1340"/>
    <mergeCell ref="C1339:C1340"/>
    <mergeCell ref="A1692:A1693"/>
    <mergeCell ref="B1692:B1693"/>
    <mergeCell ref="C1692:C1693"/>
    <mergeCell ref="D1692:D1693"/>
    <mergeCell ref="F1692:F1693"/>
    <mergeCell ref="A1537:A1556"/>
    <mergeCell ref="B1537:B1556"/>
    <mergeCell ref="C1537:C1556"/>
    <mergeCell ref="D1537:D1556"/>
    <mergeCell ref="E1537:E1556"/>
    <mergeCell ref="F1537:F1556"/>
  </mergeCells>
  <pageMargins left="0.70866141732283472" right="0.70866141732283472" top="0.74803149606299213" bottom="0.74803149606299213" header="0.31496062992125984" footer="0.31496062992125984"/>
  <pageSetup paperSize="9" scale="39"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0" zoomScaleNormal="100" zoomScaleSheetLayoutView="80" workbookViewId="0">
      <selection activeCell="C18" sqref="C18"/>
    </sheetView>
  </sheetViews>
  <sheetFormatPr defaultRowHeight="15"/>
  <cols>
    <col min="1" max="1" width="7.7109375" customWidth="1"/>
    <col min="2" max="2" width="18.85546875" customWidth="1"/>
    <col min="3" max="4" width="24" customWidth="1"/>
    <col min="5" max="5" width="27.7109375" customWidth="1"/>
    <col min="6" max="7" width="24" customWidth="1"/>
    <col min="8" max="8" width="16.140625" customWidth="1"/>
  </cols>
  <sheetData/>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C25" sqref="C25"/>
    </sheetView>
  </sheetViews>
  <sheetFormatPr defaultRowHeight="15"/>
  <cols>
    <col min="1" max="1" width="9.140625" customWidth="1"/>
    <col min="2" max="2" width="17.42578125" customWidth="1"/>
    <col min="3" max="3" width="22.7109375" customWidth="1"/>
    <col min="4" max="4" width="15" customWidth="1"/>
    <col min="6" max="6" width="11.140625" customWidth="1"/>
    <col min="7" max="7" width="19.42578125" customWidth="1"/>
    <col min="8" max="8" width="12.85546875" customWidth="1"/>
    <col min="9" max="9" width="26.7109375" customWidth="1"/>
    <col min="10" max="10" width="12.140625" customWidth="1"/>
    <col min="11" max="11" width="22.28515625" customWidth="1"/>
    <col min="12" max="12" width="17.7109375" customWidth="1"/>
    <col min="13" max="13" width="18.85546875" customWidth="1"/>
  </cols>
  <sheetData/>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SurkovIgVi</dc:creator>
  <cp:lastModifiedBy>surkovigvi</cp:lastModifiedBy>
  <cp:lastPrinted>2021-01-28T06:14:27Z</cp:lastPrinted>
  <dcterms:created xsi:type="dcterms:W3CDTF">2016-12-02T12:15:28Z</dcterms:created>
  <dcterms:modified xsi:type="dcterms:W3CDTF">2024-01-26T05:35:17Z</dcterms:modified>
</cp:coreProperties>
</file>